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60d176fa0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4f2dd7af416441c"/>
    <x:sheet xmlns:r="http://schemas.openxmlformats.org/officeDocument/2006/relationships" name="Setup" sheetId="2" r:id="R9991952b2e1e4436"/>
    <x:sheet xmlns:r="http://schemas.openxmlformats.org/officeDocument/2006/relationships" name="Weekly Plan" sheetId="3" r:id="Rd27fb0d13422427c"/>
    <x:sheet xmlns:r="http://schemas.openxmlformats.org/officeDocument/2006/relationships" name="Fatigue Check" sheetId="4" r:id="R570c15b7f1e14944"/>
    <x:sheet xmlns:r="http://schemas.openxmlformats.org/officeDocument/2006/relationships" name="Training Log" sheetId="5" r:id="R83f9efa1592245e2"/>
    <x:sheet xmlns:r="http://schemas.openxmlformats.org/officeDocument/2006/relationships" name="Intensity Chart" sheetId="6" r:id="R8579ecbb1e7a4a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7415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222226"/>
      </x:patternFill>
    </x:fill>
    <x:fill>
      <x:patternFill patternType="solid">
        <x:fgColor rgb="FFF3F4F6"/>
      </x:patternFill>
    </x:fill>
    <x:fill>
      <x:patternFill patternType="solid">
        <x:fgColor rgb="FFFFF4CC"/>
      </x:patternFill>
    </x:fill>
    <x:fill>
      <x:patternFill patternType="solid">
        <x:fgColor rgb="FFE8312A"/>
      </x:patternFill>
    </x:fill>
    <x:fill>
      <x:patternFill patternType="solid">
        <x:fgColor rgb="FFE7F7EF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center"/>
    </x:xf>
    <x:xf numFmtId="0" fontId="2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2" fillId="6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0155c4b45428b" /><Relationship Type="http://schemas.openxmlformats.org/officeDocument/2006/relationships/theme" Target="/xl/theme/theme1.xml" Id="R588de8885ab544c1" /><Relationship Type="http://schemas.openxmlformats.org/officeDocument/2006/relationships/sharedStrings" Target="/xl/sharedStrings.xml" Id="R5bac024a3b1b4736" /><Relationship Type="http://schemas.openxmlformats.org/officeDocument/2006/relationships/worksheet" Target="/xl/worksheets/sheet1.xml" Id="Ra4f2dd7af416441c" /><Relationship Type="http://schemas.openxmlformats.org/officeDocument/2006/relationships/worksheet" Target="/xl/worksheets/sheet2.xml" Id="R9991952b2e1e4436" /><Relationship Type="http://schemas.openxmlformats.org/officeDocument/2006/relationships/worksheet" Target="/xl/worksheets/sheet3.xml" Id="Rd27fb0d13422427c" /><Relationship Type="http://schemas.openxmlformats.org/officeDocument/2006/relationships/worksheet" Target="/xl/worksheets/sheet4.xml" Id="R570c15b7f1e14944" /><Relationship Type="http://schemas.openxmlformats.org/officeDocument/2006/relationships/worksheet" Target="/xl/worksheets/sheet5.xml" Id="R83f9efa1592245e2" /><Relationship Type="http://schemas.openxmlformats.org/officeDocument/2006/relationships/worksheet" Target="/xl/worksheets/sheet6.xml" Id="R8579ecbb1e7a4a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3bab4249928468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Planned Intensity Progression</a:t>
            </a:r>
          </a:p>
        </c:rich>
      </c:tx>
    </c:title>
    <c:plotArea>
      <c:lineChart>
        <c:grouping val="standard"/>
        <c:ser>
          <c:idx val="0"/>
          <c:order val="0"/>
          <c:tx>
            <c:v>Squat</c:v>
          </c:tx>
          <c:marker>
            <c:symbol val="none"/>
          </c:marker>
          <c:cat>
            <c:strRef>
              <c:f>'Intensity Chart'!$A$4:$A$15</c:f>
              <c:strCache>
                <c:ptCount val="0"/>
              </c:strCache>
            </c:strRef>
          </c:cat>
          <c:val>
            <c:numRef>
              <c:f>'Intensity Chart'!$B$4:$B$15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Bench</c:v>
          </c:tx>
          <c:marker>
            <c:symbol val="none"/>
          </c:marker>
          <c:cat>
            <c:strRef>
              <c:f>'Intensity Chart'!$A$4:$A$15</c:f>
              <c:strCache>
                <c:ptCount val="0"/>
              </c:strCache>
            </c:strRef>
          </c:cat>
          <c:val>
            <c:numRef>
              <c:f>'Intensity Chart'!$C$4:$C$15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Press</c:v>
          </c:tx>
          <c:marker>
            <c:symbol val="none"/>
          </c:marker>
          <c:cat>
            <c:strRef>
              <c:f>'Intensity Chart'!$A$4:$A$15</c:f>
              <c:strCache>
                <c:ptCount val="0"/>
              </c:strCache>
            </c:strRef>
          </c:cat>
          <c:val>
            <c:numRef>
              <c:f>'Intensity Chart'!$D$4:$D$15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Deadlift</c:v>
          </c:tx>
          <c:marker>
            <c:symbol val="none"/>
          </c:marker>
          <c:cat>
            <c:strRef>
              <c:f>'Intensity Chart'!$A$4:$A$15</c:f>
              <c:strCache>
                <c:ptCount val="0"/>
              </c:strCache>
            </c:strRef>
          </c:cat>
          <c:val>
            <c:numRef>
              <c:f>'Intensity Chart'!$E$4:$E$15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3bab4249928468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exasSetup" displayName="TexasSetup" ref="A9:G13" headerRowCount="1" totalsRowCount="0" totalsRowShown="0">
  <x:tableColumns count="7">
    <x:tableColumn id="1" name="Lift"/>
    <x:tableColumn id="2" name="Week 1 Volume"/>
    <x:tableColumn id="3" name="Week 1 Intensity"/>
    <x:tableColumn id="4" name="Weekly Increment"/>
    <x:tableColumn id="5" name="Volume Sets"/>
    <x:tableColumn id="6" name="Volume Reps"/>
    <x:tableColumn id="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xasWeeklyPlan" displayName="TexasWeeklyPlan" ref="A3:M15" headerRowCount="1" totalsRowCount="0" totalsRowShown="0">
  <x:tableColumns count="13">
    <x:tableColumn id="1" name="Week"/>
    <x:tableColumn id="2" name="Primary Press"/>
    <x:tableColumn id="3" name="Squat Volume"/>
    <x:tableColumn id="4" name="Squat Recovery"/>
    <x:tableColumn id="5" name="Squat Intensity"/>
    <x:tableColumn id="6" name="Bench Volume"/>
    <x:tableColumn id="7" name="Bench Recovery"/>
    <x:tableColumn id="8" name="Bench Intensity"/>
    <x:tableColumn id="9" name="Press Volume"/>
    <x:tableColumn id="10" name="Press Recovery"/>
    <x:tableColumn id="11" name="Press Intensity"/>
    <x:tableColumn id="12" name="Deadlift"/>
    <x:tableColumn id="13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xasFatigue" displayName="TexasFatigue" ref="A3:G15" headerRowCount="1" totalsRowCount="0" totalsRowShown="0">
  <x:tableColumns count="7">
    <x:tableColumn id="1" name="Week"/>
    <x:tableColumn id="2" name="Sleep (1-5)"/>
    <x:tableColumn id="3" name="Soreness (1-5)"/>
    <x:tableColumn id="4" name="Monday Completed?"/>
    <x:tableColumn id="5" name="Friday Target Hit?"/>
    <x:tableColumn id="6" name="Bodyweight / Notes"/>
    <x:tableColumn id="7" name="Suggested Review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exasLog" displayName="TexasLog" ref="A3:L39" headerRowCount="1" totalsRowCount="0" totalsRowShown="0">
  <x:tableColumns count="12">
    <x:tableColumn id="1" name="Week"/>
    <x:tableColumn id="2" name="Day"/>
    <x:tableColumn id="3" name="Date"/>
    <x:tableColumn id="4" name="Role"/>
    <x:tableColumn id="5" name="Exercise"/>
    <x:tableColumn id="6" name="Load"/>
    <x:tableColumn id="7" name="Sets"/>
    <x:tableColumn id="8" name="Reps"/>
    <x:tableColumn id="9" name="RPE / RIR"/>
    <x:tableColumn id="10" name="Completed?"/>
    <x:tableColumn id="11" name="Next Change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2cc846db88942e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b8c35a0c21146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69f82a23e474df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8b09f30338541b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ee10b57cbb994d6b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8" hidden="0" customWidth="1"/>
  </x:cols>
  <x:sheetData>
    <x:row r="1" ht="30" customHeight="1">
      <x:c r="A1" s="5" t="str">
        <x:v>FitFrek Texas Method Weekly Planner</x:v>
      </x:c>
      <x:c r="B1" s="5"/>
      <x:c r="C1" s="5"/>
      <x:c r="D1" s="5"/>
      <x:c r="E1" s="5"/>
      <x:c r="F1" s="5"/>
    </x:row>
    <x:row r="3">
      <x:c r="A3" s="26" t="str">
        <x:v>Purpose</x:v>
      </x:c>
      <x:c r="B3" s="21" t="str">
        <x:v>Independent planner for the public Volume / Recovery / Intensity framework.</x:v>
      </x:c>
    </x:row>
    <x:row r="4">
      <x:c r="A4" s="26" t="str">
        <x:v>Not fixed duration</x:v>
      </x:c>
      <x:c r="B4" s="21" t="str">
        <x:v>The workbook has 12 weeks of space; the Texas Method itself has no mandatory 12-week endpoint.</x:v>
      </x:c>
    </x:row>
    <x:row r="5">
      <x:c r="A5" s="26" t="str">
        <x:v>Public structure</x:v>
      </x:c>
      <x:c r="B5" s="21" t="str">
        <x:v>Monday creates volume, Wednesday supports recovery, Friday expresses intensity.</x:v>
      </x:c>
    </x:row>
    <x:row r="6">
      <x:c r="A6" s="26" t="str">
        <x:v>Copyright boundary</x:v>
      </x:c>
      <x:c r="B6" s="21" t="str">
        <x:v>This workbook does not reproduce paid Practical Programming templates or advanced variants.</x:v>
      </x:c>
    </x:row>
    <x:row r="7">
      <x:c r="A7" s="26" t="str">
        <x:v>Official article</x:v>
      </x:c>
      <x:c r="B7" s="21" t="str">
        <x:v>https://startingstrength.com/article/programming/the_texas_method</x:v>
      </x:c>
    </x:row>
    <x:row r="8">
      <x:c r="A8" s="26" t="str">
        <x:v>Primary book</x:v>
      </x:c>
      <x:c r="B8" s="21" t="str">
        <x:v>https://aasgaardco.com/store/books-posters-dvd/books/practical-programming-for-strength-training/</x:v>
      </x:c>
    </x:row>
    <x:row r="9">
      <x:c r="A9" s="26" t="str">
        <x:v>FitFrek article</x:v>
      </x:c>
      <x:c r="B9" s="21" t="str">
        <x:v>https://fitfrek.com/texas-method/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8" hidden="0" customWidth="1"/>
  </x:cols>
  <x:sheetData>
    <x:row r="1" ht="30" customHeight="1">
      <x:c r="A1" s="5" t="str">
        <x:v>Weekly Loading Setup</x:v>
      </x:c>
      <x:c r="B1" s="5"/>
      <x:c r="C1" s="5"/>
      <x:c r="D1" s="5"/>
      <x:c r="E1" s="5"/>
      <x:c r="F1" s="5"/>
      <x:c r="G1" s="5"/>
    </x:row>
    <x:row r="3">
      <x:c r="A3" s="13" t="str">
        <x:v>Unit</x:v>
      </x:c>
      <x:c r="B3" s="28" t="str">
        <x:v>lb</x:v>
      </x:c>
    </x:row>
    <x:row r="4">
      <x:c r="A4" s="13" t="str">
        <x:v>Rounding step</x:v>
      </x:c>
      <x:c r="B4" s="28" t="n">
        <x:v>5</x:v>
      </x:c>
    </x:row>
    <x:row r="5">
      <x:c r="A5" s="13" t="str">
        <x:v>Recovery factor</x:v>
      </x:c>
      <x:c r="B5" s="30" t="n">
        <x:v>0.8</x:v>
      </x:c>
    </x:row>
    <x:row r="6">
      <x:c r="A6" s="13" t="str">
        <x:v>Weeks shown</x:v>
      </x:c>
      <x:c r="B6" s="28" t="n">
        <x:v>12</x:v>
      </x:c>
    </x:row>
    <x:row r="7">
      <x:c r="A7" s="13" t="str">
        <x:v>Primary press Week 1</x:v>
      </x:c>
      <x:c r="B7" s="28" t="str">
        <x:v>Bench</x:v>
      </x:c>
    </x:row>
    <x:row r="9">
      <x:c r="A9" s="35" t="str">
        <x:v>Lift</x:v>
      </x:c>
      <x:c r="B9" s="35" t="str">
        <x:v>Week 1 Volume</x:v>
      </x:c>
      <x:c r="C9" s="35" t="str">
        <x:v>Week 1 Intensity</x:v>
      </x:c>
      <x:c r="D9" s="35" t="str">
        <x:v>Weekly Increment</x:v>
      </x:c>
      <x:c r="E9" s="35" t="str">
        <x:v>Volume Sets</x:v>
      </x:c>
      <x:c r="F9" s="35" t="str">
        <x:v>Volume Reps</x:v>
      </x:c>
      <x:c r="G9" s="35" t="str">
        <x:v>Notes</x:v>
      </x:c>
    </x:row>
    <x:row r="10">
      <x:c r="A10" t="str">
        <x:v>Squat</x:v>
      </x:c>
      <x:c r="B10" s="28" t="n">
        <x:v>225</x:v>
      </x:c>
      <x:c r="C10" s="28" t="n">
        <x:v>255</x:v>
      </x:c>
      <x:c r="D10" s="28" t="n">
        <x:v>5</x:v>
      </x:c>
      <x:c r="E10" t="n">
        <x:v>5</x:v>
      </x:c>
      <x:c r="F10" t="n">
        <x:v>5</x:v>
      </x:c>
      <x:c r="G10" t="str">
        <x:v>Classic public baseline</x:v>
      </x:c>
    </x:row>
    <x:row r="11">
      <x:c r="A11" t="str">
        <x:v>Bench Press</x:v>
      </x:c>
      <x:c r="B11" s="28" t="n">
        <x:v>145</x:v>
      </x:c>
      <x:c r="C11" s="28" t="n">
        <x:v>165</x:v>
      </x:c>
      <x:c r="D11" s="28" t="n">
        <x:v>2.5</x:v>
      </x:c>
      <x:c r="E11" t="n">
        <x:v>5</x:v>
      </x:c>
      <x:c r="F11" t="n">
        <x:v>5</x:v>
      </x:c>
      <x:c r="G11" t="str">
        <x:v>Alternate with press</x:v>
      </x:c>
    </x:row>
    <x:row r="12">
      <x:c r="A12" t="str">
        <x:v>Overhead Press</x:v>
      </x:c>
      <x:c r="B12" s="28" t="n">
        <x:v>85</x:v>
      </x:c>
      <x:c r="C12" s="28" t="n">
        <x:v>100</x:v>
      </x:c>
      <x:c r="D12" s="28" t="n">
        <x:v>2.5</x:v>
      </x:c>
      <x:c r="E12" t="n">
        <x:v>5</x:v>
      </x:c>
      <x:c r="F12" t="n">
        <x:v>5</x:v>
      </x:c>
      <x:c r="G12" t="str">
        <x:v>Alternate with bench</x:v>
      </x:c>
    </x:row>
    <x:row r="13">
      <x:c r="A13" t="str">
        <x:v>Deadlift</x:v>
      </x:c>
      <x:c r="B13" s="28"/>
      <x:c r="C13" s="28" t="n">
        <x:v>275</x:v>
      </x:c>
      <x:c r="D13" s="28" t="n">
        <x:v>5</x:v>
      </x:c>
      <x:c r="E13" t="n">
        <x:v>1</x:v>
      </x:c>
      <x:c r="F13" t="n">
        <x:v>5</x:v>
      </x:c>
      <x:c r="G13" t="str">
        <x:v>Usually one heavy set on Volume Day</x:v>
      </x:c>
    </x:row>
  </x:sheetData>
  <x:mergeCells>
    <x:mergeCell ref="A1:G1"/>
  </x:mergeCells>
  <x:dataValidations count="2">
    <x:dataValidation type="list" sqref="B3">
      <x:formula1>"lb,kg"</x:formula1>
    </x:dataValidation>
    <x:dataValidation type="list" sqref="B7">
      <x:formula1>"Bench,Press"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cc846db88942e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34" hidden="0" customWidth="1"/>
  </x:cols>
  <x:sheetData>
    <x:row r="1" ht="30" customHeight="1">
      <x:c r="A1" s="5" t="str">
        <x:v>12-Week Volume / Recovery / Intensity Plan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3">
      <x:c r="A3" s="42" t="str">
        <x:v>Week</x:v>
      </x:c>
      <x:c r="B3" s="42" t="str">
        <x:v>Primary Press</x:v>
      </x:c>
      <x:c r="C3" s="42" t="str">
        <x:v>Squat Volume</x:v>
      </x:c>
      <x:c r="D3" s="42" t="str">
        <x:v>Squat Recovery</x:v>
      </x:c>
      <x:c r="E3" s="42" t="str">
        <x:v>Squat Intensity</x:v>
      </x:c>
      <x:c r="F3" s="42" t="str">
        <x:v>Bench Volume</x:v>
      </x:c>
      <x:c r="G3" s="42" t="str">
        <x:v>Bench Recovery</x:v>
      </x:c>
      <x:c r="H3" s="42" t="str">
        <x:v>Bench Intensity</x:v>
      </x:c>
      <x:c r="I3" s="42" t="str">
        <x:v>Press Volume</x:v>
      </x:c>
      <x:c r="J3" s="42" t="str">
        <x:v>Press Recovery</x:v>
      </x:c>
      <x:c r="K3" s="42" t="str">
        <x:v>Press Intensity</x:v>
      </x:c>
      <x:c r="L3" s="42" t="str">
        <x:v>Monday Deadlift</x:v>
      </x:c>
      <x:c r="M3" s="42" t="str">
        <x:v>Notes</x:v>
      </x:c>
    </x:row>
    <x:row r="4">
      <x:c r="A4" s="43" t="n">
        <x:v>1</x:v>
      </x:c>
      <x:c r="B4" s="44" t="str">
        <x:f>IF(MOD(A4,2)=1,Setup!$B$7,IF(Setup!$B$7="Bench","Press","Bench"))</x:f>
        <x:v>Bench</x:v>
      </x:c>
      <x:c r="C4" s="44" t="n">
        <x:f>ROUND((Setup!$B$10+(0*Setup!$D$10))/Setup!$B$4,0)*Setup!$B$4</x:f>
        <x:v>225</x:v>
      </x:c>
      <x:c r="D4" s="44" t="n">
        <x:f>ROUND((C4*Setup!$B$5)/Setup!$B$4,0)*Setup!$B$4</x:f>
        <x:v>180</x:v>
      </x:c>
      <x:c r="E4" s="44" t="n">
        <x:f>ROUND((Setup!$C$10+(0*Setup!$D$10))/Setup!$B$4,0)*Setup!$B$4</x:f>
        <x:v>255</x:v>
      </x:c>
      <x:c r="F4" s="44" t="n">
        <x:f>IF(B4="Bench",ROUND((Setup!$B$11+(0*Setup!$D$11))/Setup!$B$4,0)*Setup!$B$4,"")</x:f>
        <x:v>145</x:v>
      </x:c>
      <x:c r="G4" s="44" t="str">
        <x:f>IF(B4="Press",ROUND((ROUND((Setup!$B$11+(0*Setup!$D$11))/Setup!$B$4,0)*Setup!$B$4*Setup!$B$5)/Setup!$B$4,0)*Setup!$B$4,"")</x:f>
      </x:c>
      <x:c r="H4" s="44" t="n">
        <x:f>IF(B4="Bench",ROUND((Setup!$C$11+(0*Setup!$D$11))/Setup!$B$4,0)*Setup!$B$4,"")</x:f>
        <x:v>165</x:v>
      </x:c>
      <x:c r="I4" s="44" t="str">
        <x:f>IF(B4="Press",ROUND((Setup!$B$12+(0*Setup!$D$12))/Setup!$B$4,0)*Setup!$B$4,"")</x:f>
      </x:c>
      <x:c r="J4" s="44" t="n">
        <x:f>IF(B4="Bench",ROUND((ROUND((Setup!$B$12+(0*Setup!$D$12))/Setup!$B$4,0)*Setup!$B$4*Setup!$B$5)/Setup!$B$4,0)*Setup!$B$4,"")</x:f>
        <x:v>70</x:v>
      </x:c>
      <x:c r="K4" s="44" t="str">
        <x:f>IF(B4="Press",ROUND((Setup!$C$12+(0*Setup!$D$12))/Setup!$B$4,0)*Setup!$B$4,"")</x:f>
      </x:c>
      <x:c r="L4" s="44" t="n">
        <x:f>ROUND((Setup!$C$13+(0*Setup!$D$13))/Setup!$B$4,0)*Setup!$B$4</x:f>
        <x:v>275</x:v>
      </x:c>
      <x:c r="M4" s="45"/>
    </x:row>
    <x:row r="5">
      <x:c r="A5" s="43" t="n">
        <x:v>2</x:v>
      </x:c>
      <x:c r="B5" s="44" t="str">
        <x:f>IF(MOD(A5,2)=1,Setup!$B$7,IF(Setup!$B$7="Bench","Press","Bench"))</x:f>
        <x:v>Press</x:v>
      </x:c>
      <x:c r="C5" s="44" t="n">
        <x:f>ROUND((Setup!$B$10+(1*Setup!$D$10))/Setup!$B$4,0)*Setup!$B$4</x:f>
        <x:v>230</x:v>
      </x:c>
      <x:c r="D5" s="44" t="n">
        <x:f>ROUND((C5*Setup!$B$5)/Setup!$B$4,0)*Setup!$B$4</x:f>
        <x:v>185</x:v>
      </x:c>
      <x:c r="E5" s="44" t="n">
        <x:f>ROUND((Setup!$C$10+(1*Setup!$D$10))/Setup!$B$4,0)*Setup!$B$4</x:f>
        <x:v>260</x:v>
      </x:c>
      <x:c r="F5" s="44" t="str">
        <x:f>IF(B5="Bench",ROUND((Setup!$B$11+(1*Setup!$D$11))/Setup!$B$4,0)*Setup!$B$4,"")</x:f>
      </x:c>
      <x:c r="G5" s="44" t="n">
        <x:f>IF(B5="Press",ROUND((ROUND((Setup!$B$11+(1*Setup!$D$11))/Setup!$B$4,0)*Setup!$B$4*Setup!$B$5)/Setup!$B$4,0)*Setup!$B$4,"")</x:f>
        <x:v>120</x:v>
      </x:c>
      <x:c r="H5" s="44" t="str">
        <x:f>IF(B5="Bench",ROUND((Setup!$C$11+(1*Setup!$D$11))/Setup!$B$4,0)*Setup!$B$4,"")</x:f>
      </x:c>
      <x:c r="I5" s="44" t="n">
        <x:f>IF(B5="Press",ROUND((Setup!$B$12+(1*Setup!$D$12))/Setup!$B$4,0)*Setup!$B$4,"")</x:f>
        <x:v>90</x:v>
      </x:c>
      <x:c r="J5" s="44" t="str">
        <x:f>IF(B5="Bench",ROUND((ROUND((Setup!$B$12+(1*Setup!$D$12))/Setup!$B$4,0)*Setup!$B$4*Setup!$B$5)/Setup!$B$4,0)*Setup!$B$4,"")</x:f>
      </x:c>
      <x:c r="K5" s="44" t="n">
        <x:f>IF(B5="Press",ROUND((Setup!$C$12+(1*Setup!$D$12))/Setup!$B$4,0)*Setup!$B$4,"")</x:f>
        <x:v>105</x:v>
      </x:c>
      <x:c r="L5" s="44" t="n">
        <x:f>ROUND((Setup!$C$13+(1*Setup!$D$13))/Setup!$B$4,0)*Setup!$B$4</x:f>
        <x:v>280</x:v>
      </x:c>
      <x:c r="M5" s="45"/>
    </x:row>
    <x:row r="6">
      <x:c r="A6" s="43" t="n">
        <x:v>3</x:v>
      </x:c>
      <x:c r="B6" s="44" t="str">
        <x:f>IF(MOD(A6,2)=1,Setup!$B$7,IF(Setup!$B$7="Bench","Press","Bench"))</x:f>
        <x:v>Bench</x:v>
      </x:c>
      <x:c r="C6" s="44" t="n">
        <x:f>ROUND((Setup!$B$10+(2*Setup!$D$10))/Setup!$B$4,0)*Setup!$B$4</x:f>
        <x:v>235</x:v>
      </x:c>
      <x:c r="D6" s="44" t="n">
        <x:f>ROUND((C6*Setup!$B$5)/Setup!$B$4,0)*Setup!$B$4</x:f>
        <x:v>190</x:v>
      </x:c>
      <x:c r="E6" s="44" t="n">
        <x:f>ROUND((Setup!$C$10+(2*Setup!$D$10))/Setup!$B$4,0)*Setup!$B$4</x:f>
        <x:v>265</x:v>
      </x:c>
      <x:c r="F6" s="44" t="n">
        <x:f>IF(B6="Bench",ROUND((Setup!$B$11+(2*Setup!$D$11))/Setup!$B$4,0)*Setup!$B$4,"")</x:f>
        <x:v>150</x:v>
      </x:c>
      <x:c r="G6" s="44" t="str">
        <x:f>IF(B6="Press",ROUND((ROUND((Setup!$B$11+(2*Setup!$D$11))/Setup!$B$4,0)*Setup!$B$4*Setup!$B$5)/Setup!$B$4,0)*Setup!$B$4,"")</x:f>
      </x:c>
      <x:c r="H6" s="44" t="n">
        <x:f>IF(B6="Bench",ROUND((Setup!$C$11+(2*Setup!$D$11))/Setup!$B$4,0)*Setup!$B$4,"")</x:f>
        <x:v>170</x:v>
      </x:c>
      <x:c r="I6" s="44" t="str">
        <x:f>IF(B6="Press",ROUND((Setup!$B$12+(2*Setup!$D$12))/Setup!$B$4,0)*Setup!$B$4,"")</x:f>
      </x:c>
      <x:c r="J6" s="44" t="n">
        <x:f>IF(B6="Bench",ROUND((ROUND((Setup!$B$12+(2*Setup!$D$12))/Setup!$B$4,0)*Setup!$B$4*Setup!$B$5)/Setup!$B$4,0)*Setup!$B$4,"")</x:f>
        <x:v>70</x:v>
      </x:c>
      <x:c r="K6" s="44" t="str">
        <x:f>IF(B6="Press",ROUND((Setup!$C$12+(2*Setup!$D$12))/Setup!$B$4,0)*Setup!$B$4,"")</x:f>
      </x:c>
      <x:c r="L6" s="44" t="n">
        <x:f>ROUND((Setup!$C$13+(2*Setup!$D$13))/Setup!$B$4,0)*Setup!$B$4</x:f>
        <x:v>285</x:v>
      </x:c>
      <x:c r="M6" s="45"/>
    </x:row>
    <x:row r="7">
      <x:c r="A7" s="43" t="n">
        <x:v>4</x:v>
      </x:c>
      <x:c r="B7" s="44" t="str">
        <x:f>IF(MOD(A7,2)=1,Setup!$B$7,IF(Setup!$B$7="Bench","Press","Bench"))</x:f>
        <x:v>Press</x:v>
      </x:c>
      <x:c r="C7" s="44" t="n">
        <x:f>ROUND((Setup!$B$10+(3*Setup!$D$10))/Setup!$B$4,0)*Setup!$B$4</x:f>
        <x:v>240</x:v>
      </x:c>
      <x:c r="D7" s="44" t="n">
        <x:f>ROUND((C7*Setup!$B$5)/Setup!$B$4,0)*Setup!$B$4</x:f>
        <x:v>190</x:v>
      </x:c>
      <x:c r="E7" s="44" t="n">
        <x:f>ROUND((Setup!$C$10+(3*Setup!$D$10))/Setup!$B$4,0)*Setup!$B$4</x:f>
        <x:v>270</x:v>
      </x:c>
      <x:c r="F7" s="44" t="str">
        <x:f>IF(B7="Bench",ROUND((Setup!$B$11+(3*Setup!$D$11))/Setup!$B$4,0)*Setup!$B$4,"")</x:f>
      </x:c>
      <x:c r="G7" s="44" t="n">
        <x:f>IF(B7="Press",ROUND((ROUND((Setup!$B$11+(3*Setup!$D$11))/Setup!$B$4,0)*Setup!$B$4*Setup!$B$5)/Setup!$B$4,0)*Setup!$B$4,"")</x:f>
        <x:v>125</x:v>
      </x:c>
      <x:c r="H7" s="44" t="str">
        <x:f>IF(B7="Bench",ROUND((Setup!$C$11+(3*Setup!$D$11))/Setup!$B$4,0)*Setup!$B$4,"")</x:f>
      </x:c>
      <x:c r="I7" s="44" t="n">
        <x:f>IF(B7="Press",ROUND((Setup!$B$12+(3*Setup!$D$12))/Setup!$B$4,0)*Setup!$B$4,"")</x:f>
        <x:v>95</x:v>
      </x:c>
      <x:c r="J7" s="44" t="str">
        <x:f>IF(B7="Bench",ROUND((ROUND((Setup!$B$12+(3*Setup!$D$12))/Setup!$B$4,0)*Setup!$B$4*Setup!$B$5)/Setup!$B$4,0)*Setup!$B$4,"")</x:f>
      </x:c>
      <x:c r="K7" s="44" t="n">
        <x:f>IF(B7="Press",ROUND((Setup!$C$12+(3*Setup!$D$12))/Setup!$B$4,0)*Setup!$B$4,"")</x:f>
        <x:v>110</x:v>
      </x:c>
      <x:c r="L7" s="44" t="n">
        <x:f>ROUND((Setup!$C$13+(3*Setup!$D$13))/Setup!$B$4,0)*Setup!$B$4</x:f>
        <x:v>290</x:v>
      </x:c>
      <x:c r="M7" s="45"/>
    </x:row>
    <x:row r="8">
      <x:c r="A8" s="43" t="n">
        <x:v>5</x:v>
      </x:c>
      <x:c r="B8" s="44" t="str">
        <x:f>IF(MOD(A8,2)=1,Setup!$B$7,IF(Setup!$B$7="Bench","Press","Bench"))</x:f>
        <x:v>Bench</x:v>
      </x:c>
      <x:c r="C8" s="44" t="n">
        <x:f>ROUND((Setup!$B$10+(4*Setup!$D$10))/Setup!$B$4,0)*Setup!$B$4</x:f>
        <x:v>245</x:v>
      </x:c>
      <x:c r="D8" s="44" t="n">
        <x:f>ROUND((C8*Setup!$B$5)/Setup!$B$4,0)*Setup!$B$4</x:f>
        <x:v>195</x:v>
      </x:c>
      <x:c r="E8" s="44" t="n">
        <x:f>ROUND((Setup!$C$10+(4*Setup!$D$10))/Setup!$B$4,0)*Setup!$B$4</x:f>
        <x:v>275</x:v>
      </x:c>
      <x:c r="F8" s="44" t="n">
        <x:f>IF(B8="Bench",ROUND((Setup!$B$11+(4*Setup!$D$11))/Setup!$B$4,0)*Setup!$B$4,"")</x:f>
        <x:v>155</x:v>
      </x:c>
      <x:c r="G8" s="44" t="str">
        <x:f>IF(B8="Press",ROUND((ROUND((Setup!$B$11+(4*Setup!$D$11))/Setup!$B$4,0)*Setup!$B$4*Setup!$B$5)/Setup!$B$4,0)*Setup!$B$4,"")</x:f>
      </x:c>
      <x:c r="H8" s="44" t="n">
        <x:f>IF(B8="Bench",ROUND((Setup!$C$11+(4*Setup!$D$11))/Setup!$B$4,0)*Setup!$B$4,"")</x:f>
        <x:v>175</x:v>
      </x:c>
      <x:c r="I8" s="44" t="str">
        <x:f>IF(B8="Press",ROUND((Setup!$B$12+(4*Setup!$D$12))/Setup!$B$4,0)*Setup!$B$4,"")</x:f>
      </x:c>
      <x:c r="J8" s="44" t="n">
        <x:f>IF(B8="Bench",ROUND((ROUND((Setup!$B$12+(4*Setup!$D$12))/Setup!$B$4,0)*Setup!$B$4*Setup!$B$5)/Setup!$B$4,0)*Setup!$B$4,"")</x:f>
        <x:v>75</x:v>
      </x:c>
      <x:c r="K8" s="44" t="str">
        <x:f>IF(B8="Press",ROUND((Setup!$C$12+(4*Setup!$D$12))/Setup!$B$4,0)*Setup!$B$4,"")</x:f>
      </x:c>
      <x:c r="L8" s="44" t="n">
        <x:f>ROUND((Setup!$C$13+(4*Setup!$D$13))/Setup!$B$4,0)*Setup!$B$4</x:f>
        <x:v>295</x:v>
      </x:c>
      <x:c r="M8" s="45"/>
    </x:row>
    <x:row r="9">
      <x:c r="A9" s="43" t="n">
        <x:v>6</x:v>
      </x:c>
      <x:c r="B9" s="44" t="str">
        <x:f>IF(MOD(A9,2)=1,Setup!$B$7,IF(Setup!$B$7="Bench","Press","Bench"))</x:f>
        <x:v>Press</x:v>
      </x:c>
      <x:c r="C9" s="44" t="n">
        <x:f>ROUND((Setup!$B$10+(5*Setup!$D$10))/Setup!$B$4,0)*Setup!$B$4</x:f>
        <x:v>250</x:v>
      </x:c>
      <x:c r="D9" s="44" t="n">
        <x:f>ROUND((C9*Setup!$B$5)/Setup!$B$4,0)*Setup!$B$4</x:f>
        <x:v>200</x:v>
      </x:c>
      <x:c r="E9" s="44" t="n">
        <x:f>ROUND((Setup!$C$10+(5*Setup!$D$10))/Setup!$B$4,0)*Setup!$B$4</x:f>
        <x:v>280</x:v>
      </x:c>
      <x:c r="F9" s="44" t="str">
        <x:f>IF(B9="Bench",ROUND((Setup!$B$11+(5*Setup!$D$11))/Setup!$B$4,0)*Setup!$B$4,"")</x:f>
      </x:c>
      <x:c r="G9" s="44" t="n">
        <x:f>IF(B9="Press",ROUND((ROUND((Setup!$B$11+(5*Setup!$D$11))/Setup!$B$4,0)*Setup!$B$4*Setup!$B$5)/Setup!$B$4,0)*Setup!$B$4,"")</x:f>
        <x:v>130</x:v>
      </x:c>
      <x:c r="H9" s="44" t="str">
        <x:f>IF(B9="Bench",ROUND((Setup!$C$11+(5*Setup!$D$11))/Setup!$B$4,0)*Setup!$B$4,"")</x:f>
      </x:c>
      <x:c r="I9" s="44" t="n">
        <x:f>IF(B9="Press",ROUND((Setup!$B$12+(5*Setup!$D$12))/Setup!$B$4,0)*Setup!$B$4,"")</x:f>
        <x:v>100</x:v>
      </x:c>
      <x:c r="J9" s="44" t="str">
        <x:f>IF(B9="Bench",ROUND((ROUND((Setup!$B$12+(5*Setup!$D$12))/Setup!$B$4,0)*Setup!$B$4*Setup!$B$5)/Setup!$B$4,0)*Setup!$B$4,"")</x:f>
      </x:c>
      <x:c r="K9" s="44" t="n">
        <x:f>IF(B9="Press",ROUND((Setup!$C$12+(5*Setup!$D$12))/Setup!$B$4,0)*Setup!$B$4,"")</x:f>
        <x:v>115</x:v>
      </x:c>
      <x:c r="L9" s="44" t="n">
        <x:f>ROUND((Setup!$C$13+(5*Setup!$D$13))/Setup!$B$4,0)*Setup!$B$4</x:f>
        <x:v>300</x:v>
      </x:c>
      <x:c r="M9" s="45"/>
    </x:row>
    <x:row r="10">
      <x:c r="A10" s="43" t="n">
        <x:v>7</x:v>
      </x:c>
      <x:c r="B10" s="44" t="str">
        <x:f>IF(MOD(A10,2)=1,Setup!$B$7,IF(Setup!$B$7="Bench","Press","Bench"))</x:f>
        <x:v>Bench</x:v>
      </x:c>
      <x:c r="C10" s="44" t="n">
        <x:f>ROUND((Setup!$B$10+(6*Setup!$D$10))/Setup!$B$4,0)*Setup!$B$4</x:f>
        <x:v>255</x:v>
      </x:c>
      <x:c r="D10" s="44" t="n">
        <x:f>ROUND((C10*Setup!$B$5)/Setup!$B$4,0)*Setup!$B$4</x:f>
        <x:v>205</x:v>
      </x:c>
      <x:c r="E10" s="44" t="n">
        <x:f>ROUND((Setup!$C$10+(6*Setup!$D$10))/Setup!$B$4,0)*Setup!$B$4</x:f>
        <x:v>285</x:v>
      </x:c>
      <x:c r="F10" s="44" t="n">
        <x:f>IF(B10="Bench",ROUND((Setup!$B$11+(6*Setup!$D$11))/Setup!$B$4,0)*Setup!$B$4,"")</x:f>
        <x:v>160</x:v>
      </x:c>
      <x:c r="G10" s="44" t="str">
        <x:f>IF(B10="Press",ROUND((ROUND((Setup!$B$11+(6*Setup!$D$11))/Setup!$B$4,0)*Setup!$B$4*Setup!$B$5)/Setup!$B$4,0)*Setup!$B$4,"")</x:f>
      </x:c>
      <x:c r="H10" s="44" t="n">
        <x:f>IF(B10="Bench",ROUND((Setup!$C$11+(6*Setup!$D$11))/Setup!$B$4,0)*Setup!$B$4,"")</x:f>
        <x:v>180</x:v>
      </x:c>
      <x:c r="I10" s="44" t="str">
        <x:f>IF(B10="Press",ROUND((Setup!$B$12+(6*Setup!$D$12))/Setup!$B$4,0)*Setup!$B$4,"")</x:f>
      </x:c>
      <x:c r="J10" s="44" t="n">
        <x:f>IF(B10="Bench",ROUND((ROUND((Setup!$B$12+(6*Setup!$D$12))/Setup!$B$4,0)*Setup!$B$4*Setup!$B$5)/Setup!$B$4,0)*Setup!$B$4,"")</x:f>
        <x:v>80</x:v>
      </x:c>
      <x:c r="K10" s="44" t="str">
        <x:f>IF(B10="Press",ROUND((Setup!$C$12+(6*Setup!$D$12))/Setup!$B$4,0)*Setup!$B$4,"")</x:f>
      </x:c>
      <x:c r="L10" s="44" t="n">
        <x:f>ROUND((Setup!$C$13+(6*Setup!$D$13))/Setup!$B$4,0)*Setup!$B$4</x:f>
        <x:v>305</x:v>
      </x:c>
      <x:c r="M10" s="45"/>
    </x:row>
    <x:row r="11">
      <x:c r="A11" s="43" t="n">
        <x:v>8</x:v>
      </x:c>
      <x:c r="B11" s="44" t="str">
        <x:f>IF(MOD(A11,2)=1,Setup!$B$7,IF(Setup!$B$7="Bench","Press","Bench"))</x:f>
        <x:v>Press</x:v>
      </x:c>
      <x:c r="C11" s="44" t="n">
        <x:f>ROUND((Setup!$B$10+(7*Setup!$D$10))/Setup!$B$4,0)*Setup!$B$4</x:f>
        <x:v>260</x:v>
      </x:c>
      <x:c r="D11" s="44" t="n">
        <x:f>ROUND((C11*Setup!$B$5)/Setup!$B$4,0)*Setup!$B$4</x:f>
        <x:v>210</x:v>
      </x:c>
      <x:c r="E11" s="44" t="n">
        <x:f>ROUND((Setup!$C$10+(7*Setup!$D$10))/Setup!$B$4,0)*Setup!$B$4</x:f>
        <x:v>290</x:v>
      </x:c>
      <x:c r="F11" s="44" t="str">
        <x:f>IF(B11="Bench",ROUND((Setup!$B$11+(7*Setup!$D$11))/Setup!$B$4,0)*Setup!$B$4,"")</x:f>
      </x:c>
      <x:c r="G11" s="44" t="n">
        <x:f>IF(B11="Press",ROUND((ROUND((Setup!$B$11+(7*Setup!$D$11))/Setup!$B$4,0)*Setup!$B$4*Setup!$B$5)/Setup!$B$4,0)*Setup!$B$4,"")</x:f>
        <x:v>130</x:v>
      </x:c>
      <x:c r="H11" s="44" t="str">
        <x:f>IF(B11="Bench",ROUND((Setup!$C$11+(7*Setup!$D$11))/Setup!$B$4,0)*Setup!$B$4,"")</x:f>
      </x:c>
      <x:c r="I11" s="44" t="n">
        <x:f>IF(B11="Press",ROUND((Setup!$B$12+(7*Setup!$D$12))/Setup!$B$4,0)*Setup!$B$4,"")</x:f>
        <x:v>105</x:v>
      </x:c>
      <x:c r="J11" s="44" t="str">
        <x:f>IF(B11="Bench",ROUND((ROUND((Setup!$B$12+(7*Setup!$D$12))/Setup!$B$4,0)*Setup!$B$4*Setup!$B$5)/Setup!$B$4,0)*Setup!$B$4,"")</x:f>
      </x:c>
      <x:c r="K11" s="44" t="n">
        <x:f>IF(B11="Press",ROUND((Setup!$C$12+(7*Setup!$D$12))/Setup!$B$4,0)*Setup!$B$4,"")</x:f>
        <x:v>120</x:v>
      </x:c>
      <x:c r="L11" s="44" t="n">
        <x:f>ROUND((Setup!$C$13+(7*Setup!$D$13))/Setup!$B$4,0)*Setup!$B$4</x:f>
        <x:v>310</x:v>
      </x:c>
      <x:c r="M11" s="45"/>
    </x:row>
    <x:row r="12">
      <x:c r="A12" s="43" t="n">
        <x:v>9</x:v>
      </x:c>
      <x:c r="B12" s="44" t="str">
        <x:f>IF(MOD(A12,2)=1,Setup!$B$7,IF(Setup!$B$7="Bench","Press","Bench"))</x:f>
        <x:v>Bench</x:v>
      </x:c>
      <x:c r="C12" s="44" t="n">
        <x:f>ROUND((Setup!$B$10+(8*Setup!$D$10))/Setup!$B$4,0)*Setup!$B$4</x:f>
        <x:v>265</x:v>
      </x:c>
      <x:c r="D12" s="44" t="n">
        <x:f>ROUND((C12*Setup!$B$5)/Setup!$B$4,0)*Setup!$B$4</x:f>
        <x:v>210</x:v>
      </x:c>
      <x:c r="E12" s="44" t="n">
        <x:f>ROUND((Setup!$C$10+(8*Setup!$D$10))/Setup!$B$4,0)*Setup!$B$4</x:f>
        <x:v>295</x:v>
      </x:c>
      <x:c r="F12" s="44" t="n">
        <x:f>IF(B12="Bench",ROUND((Setup!$B$11+(8*Setup!$D$11))/Setup!$B$4,0)*Setup!$B$4,"")</x:f>
        <x:v>165</x:v>
      </x:c>
      <x:c r="G12" s="44" t="str">
        <x:f>IF(B12="Press",ROUND((ROUND((Setup!$B$11+(8*Setup!$D$11))/Setup!$B$4,0)*Setup!$B$4*Setup!$B$5)/Setup!$B$4,0)*Setup!$B$4,"")</x:f>
      </x:c>
      <x:c r="H12" s="44" t="n">
        <x:f>IF(B12="Bench",ROUND((Setup!$C$11+(8*Setup!$D$11))/Setup!$B$4,0)*Setup!$B$4,"")</x:f>
        <x:v>185</x:v>
      </x:c>
      <x:c r="I12" s="44" t="str">
        <x:f>IF(B12="Press",ROUND((Setup!$B$12+(8*Setup!$D$12))/Setup!$B$4,0)*Setup!$B$4,"")</x:f>
      </x:c>
      <x:c r="J12" s="44" t="n">
        <x:f>IF(B12="Bench",ROUND((ROUND((Setup!$B$12+(8*Setup!$D$12))/Setup!$B$4,0)*Setup!$B$4*Setup!$B$5)/Setup!$B$4,0)*Setup!$B$4,"")</x:f>
        <x:v>85</x:v>
      </x:c>
      <x:c r="K12" s="44" t="str">
        <x:f>IF(B12="Press",ROUND((Setup!$C$12+(8*Setup!$D$12))/Setup!$B$4,0)*Setup!$B$4,"")</x:f>
      </x:c>
      <x:c r="L12" s="44" t="n">
        <x:f>ROUND((Setup!$C$13+(8*Setup!$D$13))/Setup!$B$4,0)*Setup!$B$4</x:f>
        <x:v>315</x:v>
      </x:c>
      <x:c r="M12" s="45"/>
    </x:row>
    <x:row r="13">
      <x:c r="A13" s="43" t="n">
        <x:v>10</x:v>
      </x:c>
      <x:c r="B13" s="44" t="str">
        <x:f>IF(MOD(A13,2)=1,Setup!$B$7,IF(Setup!$B$7="Bench","Press","Bench"))</x:f>
        <x:v>Press</x:v>
      </x:c>
      <x:c r="C13" s="44" t="n">
        <x:f>ROUND((Setup!$B$10+(9*Setup!$D$10))/Setup!$B$4,0)*Setup!$B$4</x:f>
        <x:v>270</x:v>
      </x:c>
      <x:c r="D13" s="44" t="n">
        <x:f>ROUND((C13*Setup!$B$5)/Setup!$B$4,0)*Setup!$B$4</x:f>
        <x:v>215</x:v>
      </x:c>
      <x:c r="E13" s="44" t="n">
        <x:f>ROUND((Setup!$C$10+(9*Setup!$D$10))/Setup!$B$4,0)*Setup!$B$4</x:f>
        <x:v>300</x:v>
      </x:c>
      <x:c r="F13" s="44" t="str">
        <x:f>IF(B13="Bench",ROUND((Setup!$B$11+(9*Setup!$D$11))/Setup!$B$4,0)*Setup!$B$4,"")</x:f>
      </x:c>
      <x:c r="G13" s="44" t="n">
        <x:f>IF(B13="Press",ROUND((ROUND((Setup!$B$11+(9*Setup!$D$11))/Setup!$B$4,0)*Setup!$B$4*Setup!$B$5)/Setup!$B$4,0)*Setup!$B$4,"")</x:f>
        <x:v>135</x:v>
      </x:c>
      <x:c r="H13" s="44" t="str">
        <x:f>IF(B13="Bench",ROUND((Setup!$C$11+(9*Setup!$D$11))/Setup!$B$4,0)*Setup!$B$4,"")</x:f>
      </x:c>
      <x:c r="I13" s="44" t="n">
        <x:f>IF(B13="Press",ROUND((Setup!$B$12+(9*Setup!$D$12))/Setup!$B$4,0)*Setup!$B$4,"")</x:f>
        <x:v>110</x:v>
      </x:c>
      <x:c r="J13" s="44" t="str">
        <x:f>IF(B13="Bench",ROUND((ROUND((Setup!$B$12+(9*Setup!$D$12))/Setup!$B$4,0)*Setup!$B$4*Setup!$B$5)/Setup!$B$4,0)*Setup!$B$4,"")</x:f>
      </x:c>
      <x:c r="K13" s="44" t="n">
        <x:f>IF(B13="Press",ROUND((Setup!$C$12+(9*Setup!$D$12))/Setup!$B$4,0)*Setup!$B$4,"")</x:f>
        <x:v>125</x:v>
      </x:c>
      <x:c r="L13" s="44" t="n">
        <x:f>ROUND((Setup!$C$13+(9*Setup!$D$13))/Setup!$B$4,0)*Setup!$B$4</x:f>
        <x:v>320</x:v>
      </x:c>
      <x:c r="M13" s="45"/>
    </x:row>
    <x:row r="14">
      <x:c r="A14" s="43" t="n">
        <x:v>11</x:v>
      </x:c>
      <x:c r="B14" s="44" t="str">
        <x:f>IF(MOD(A14,2)=1,Setup!$B$7,IF(Setup!$B$7="Bench","Press","Bench"))</x:f>
        <x:v>Bench</x:v>
      </x:c>
      <x:c r="C14" s="44" t="n">
        <x:f>ROUND((Setup!$B$10+(10*Setup!$D$10))/Setup!$B$4,0)*Setup!$B$4</x:f>
        <x:v>275</x:v>
      </x:c>
      <x:c r="D14" s="44" t="n">
        <x:f>ROUND((C14*Setup!$B$5)/Setup!$B$4,0)*Setup!$B$4</x:f>
        <x:v>220</x:v>
      </x:c>
      <x:c r="E14" s="44" t="n">
        <x:f>ROUND((Setup!$C$10+(10*Setup!$D$10))/Setup!$B$4,0)*Setup!$B$4</x:f>
        <x:v>305</x:v>
      </x:c>
      <x:c r="F14" s="44" t="n">
        <x:f>IF(B14="Bench",ROUND((Setup!$B$11+(10*Setup!$D$11))/Setup!$B$4,0)*Setup!$B$4,"")</x:f>
        <x:v>170</x:v>
      </x:c>
      <x:c r="G14" s="44" t="str">
        <x:f>IF(B14="Press",ROUND((ROUND((Setup!$B$11+(10*Setup!$D$11))/Setup!$B$4,0)*Setup!$B$4*Setup!$B$5)/Setup!$B$4,0)*Setup!$B$4,"")</x:f>
      </x:c>
      <x:c r="H14" s="44" t="n">
        <x:f>IF(B14="Bench",ROUND((Setup!$C$11+(10*Setup!$D$11))/Setup!$B$4,0)*Setup!$B$4,"")</x:f>
        <x:v>190</x:v>
      </x:c>
      <x:c r="I14" s="44" t="str">
        <x:f>IF(B14="Press",ROUND((Setup!$B$12+(10*Setup!$D$12))/Setup!$B$4,0)*Setup!$B$4,"")</x:f>
      </x:c>
      <x:c r="J14" s="44" t="n">
        <x:f>IF(B14="Bench",ROUND((ROUND((Setup!$B$12+(10*Setup!$D$12))/Setup!$B$4,0)*Setup!$B$4*Setup!$B$5)/Setup!$B$4,0)*Setup!$B$4,"")</x:f>
        <x:v>90</x:v>
      </x:c>
      <x:c r="K14" s="44" t="str">
        <x:f>IF(B14="Press",ROUND((Setup!$C$12+(10*Setup!$D$12))/Setup!$B$4,0)*Setup!$B$4,"")</x:f>
      </x:c>
      <x:c r="L14" s="44" t="n">
        <x:f>ROUND((Setup!$C$13+(10*Setup!$D$13))/Setup!$B$4,0)*Setup!$B$4</x:f>
        <x:v>325</x:v>
      </x:c>
      <x:c r="M14" s="45"/>
    </x:row>
    <x:row r="15">
      <x:c r="A15" s="43" t="n">
        <x:v>12</x:v>
      </x:c>
      <x:c r="B15" s="44" t="str">
        <x:f>IF(MOD(A15,2)=1,Setup!$B$7,IF(Setup!$B$7="Bench","Press","Bench"))</x:f>
        <x:v>Press</x:v>
      </x:c>
      <x:c r="C15" s="44" t="n">
        <x:f>ROUND((Setup!$B$10+(11*Setup!$D$10))/Setup!$B$4,0)*Setup!$B$4</x:f>
        <x:v>280</x:v>
      </x:c>
      <x:c r="D15" s="44" t="n">
        <x:f>ROUND((C15*Setup!$B$5)/Setup!$B$4,0)*Setup!$B$4</x:f>
        <x:v>225</x:v>
      </x:c>
      <x:c r="E15" s="44" t="n">
        <x:f>ROUND((Setup!$C$10+(11*Setup!$D$10))/Setup!$B$4,0)*Setup!$B$4</x:f>
        <x:v>310</x:v>
      </x:c>
      <x:c r="F15" s="44" t="str">
        <x:f>IF(B15="Bench",ROUND((Setup!$B$11+(11*Setup!$D$11))/Setup!$B$4,0)*Setup!$B$4,"")</x:f>
      </x:c>
      <x:c r="G15" s="44" t="n">
        <x:f>IF(B15="Press",ROUND((ROUND((Setup!$B$11+(11*Setup!$D$11))/Setup!$B$4,0)*Setup!$B$4*Setup!$B$5)/Setup!$B$4,0)*Setup!$B$4,"")</x:f>
        <x:v>140</x:v>
      </x:c>
      <x:c r="H15" s="44" t="str">
        <x:f>IF(B15="Bench",ROUND((Setup!$C$11+(11*Setup!$D$11))/Setup!$B$4,0)*Setup!$B$4,"")</x:f>
      </x:c>
      <x:c r="I15" s="44" t="n">
        <x:f>IF(B15="Press",ROUND((Setup!$B$12+(11*Setup!$D$12))/Setup!$B$4,0)*Setup!$B$4,"")</x:f>
        <x:v>115</x:v>
      </x:c>
      <x:c r="J15" s="44" t="str">
        <x:f>IF(B15="Bench",ROUND((ROUND((Setup!$B$12+(11*Setup!$D$12))/Setup!$B$4,0)*Setup!$B$4*Setup!$B$5)/Setup!$B$4,0)*Setup!$B$4,"")</x:f>
      </x:c>
      <x:c r="K15" s="44" t="n">
        <x:f>IF(B15="Press",ROUND((Setup!$C$12+(11*Setup!$D$12))/Setup!$B$4,0)*Setup!$B$4,"")</x:f>
        <x:v>130</x:v>
      </x:c>
      <x:c r="L15" s="44" t="n">
        <x:f>ROUND((Setup!$C$13+(11*Setup!$D$13))/Setup!$B$4,0)*Setup!$B$4</x:f>
        <x:v>330</x:v>
      </x:c>
      <x:c r="M15" s="45"/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cb8c35a0c211469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8" hidden="0" customWidth="1"/>
    <x:col min="7" max="7" width="24" hidden="0" customWidth="1"/>
  </x:cols>
  <x:sheetData>
    <x:row r="1" ht="30" customHeight="1">
      <x:c r="A1" s="5" t="str">
        <x:v>Weekly Recovery Review</x:v>
      </x:c>
      <x:c r="B1" s="5"/>
      <x:c r="C1" s="5"/>
      <x:c r="D1" s="5"/>
      <x:c r="E1" s="5"/>
      <x:c r="F1" s="5"/>
      <x:c r="G1" s="5"/>
    </x:row>
    <x:row r="3">
      <x:c r="A3" s="35" t="str">
        <x:v>Week</x:v>
      </x:c>
      <x:c r="B3" s="35" t="str">
        <x:v>Sleep (1-5)</x:v>
      </x:c>
      <x:c r="C3" s="35" t="str">
        <x:v>Soreness (1-5)</x:v>
      </x:c>
      <x:c r="D3" s="35" t="str">
        <x:v>Monday Completed?</x:v>
      </x:c>
      <x:c r="E3" s="35" t="str">
        <x:v>Friday Target Hit?</x:v>
      </x:c>
      <x:c r="F3" s="35" t="str">
        <x:v>Bodyweight / Notes</x:v>
      </x:c>
      <x:c r="G3" s="35" t="str">
        <x:v>Suggested Review</x:v>
      </x:c>
    </x:row>
    <x:row r="4">
      <x:c r="A4" t="n">
        <x:v>1</x:v>
      </x:c>
      <x:c r="B4" s="28"/>
      <x:c r="C4" s="28"/>
      <x:c r="D4" s="28"/>
      <x:c r="E4" s="28"/>
      <x:c r="F4" s="28"/>
      <x:c r="G4" s="40" t="str">
        <x:f>IF(COUNTA(B4:E4)&lt;4,"Log week",IF(OR(B4&lt;=2,C4&gt;=4,D4="No",E4="No"),"Review volume/recovery","Progress cautiously"))</x:f>
        <x:v>Log week</x:v>
      </x:c>
    </x:row>
    <x:row r="5">
      <x:c r="A5" t="n">
        <x:v>2</x:v>
      </x:c>
      <x:c r="B5" s="28"/>
      <x:c r="C5" s="28"/>
      <x:c r="D5" s="28"/>
      <x:c r="E5" s="28"/>
      <x:c r="F5" s="28"/>
      <x:c r="G5" s="40" t="str">
        <x:f>IF(COUNTA(B5:E5)&lt;4,"Log week",IF(OR(B5&lt;=2,C5&gt;=4,D5="No",E5="No"),"Review volume/recovery","Progress cautiously"))</x:f>
        <x:v>Log week</x:v>
      </x:c>
    </x:row>
    <x:row r="6">
      <x:c r="A6" t="n">
        <x:v>3</x:v>
      </x:c>
      <x:c r="B6" s="28"/>
      <x:c r="C6" s="28"/>
      <x:c r="D6" s="28"/>
      <x:c r="E6" s="28"/>
      <x:c r="F6" s="28"/>
      <x:c r="G6" s="40" t="str">
        <x:f>IF(COUNTA(B6:E6)&lt;4,"Log week",IF(OR(B6&lt;=2,C6&gt;=4,D6="No",E6="No"),"Review volume/recovery","Progress cautiously"))</x:f>
        <x:v>Log week</x:v>
      </x:c>
    </x:row>
    <x:row r="7">
      <x:c r="A7" t="n">
        <x:v>4</x:v>
      </x:c>
      <x:c r="B7" s="28"/>
      <x:c r="C7" s="28"/>
      <x:c r="D7" s="28"/>
      <x:c r="E7" s="28"/>
      <x:c r="F7" s="28"/>
      <x:c r="G7" s="40" t="str">
        <x:f>IF(COUNTA(B7:E7)&lt;4,"Log week",IF(OR(B7&lt;=2,C7&gt;=4,D7="No",E7="No"),"Review volume/recovery","Progress cautiously"))</x:f>
        <x:v>Log week</x:v>
      </x:c>
    </x:row>
    <x:row r="8">
      <x:c r="A8" t="n">
        <x:v>5</x:v>
      </x:c>
      <x:c r="B8" s="28"/>
      <x:c r="C8" s="28"/>
      <x:c r="D8" s="28"/>
      <x:c r="E8" s="28"/>
      <x:c r="F8" s="28"/>
      <x:c r="G8" s="40" t="str">
        <x:f>IF(COUNTA(B8:E8)&lt;4,"Log week",IF(OR(B8&lt;=2,C8&gt;=4,D8="No",E8="No"),"Review volume/recovery","Progress cautiously"))</x:f>
        <x:v>Log week</x:v>
      </x:c>
    </x:row>
    <x:row r="9">
      <x:c r="A9" t="n">
        <x:v>6</x:v>
      </x:c>
      <x:c r="B9" s="28"/>
      <x:c r="C9" s="28"/>
      <x:c r="D9" s="28"/>
      <x:c r="E9" s="28"/>
      <x:c r="F9" s="28"/>
      <x:c r="G9" s="40" t="str">
        <x:f>IF(COUNTA(B9:E9)&lt;4,"Log week",IF(OR(B9&lt;=2,C9&gt;=4,D9="No",E9="No"),"Review volume/recovery","Progress cautiously"))</x:f>
        <x:v>Log week</x:v>
      </x:c>
    </x:row>
    <x:row r="10">
      <x:c r="A10" t="n">
        <x:v>7</x:v>
      </x:c>
      <x:c r="B10" s="28"/>
      <x:c r="C10" s="28"/>
      <x:c r="D10" s="28"/>
      <x:c r="E10" s="28"/>
      <x:c r="F10" s="28"/>
      <x:c r="G10" s="40" t="str">
        <x:f>IF(COUNTA(B10:E10)&lt;4,"Log week",IF(OR(B10&lt;=2,C10&gt;=4,D10="No",E10="No"),"Review volume/recovery","Progress cautiously"))</x:f>
        <x:v>Log week</x:v>
      </x:c>
    </x:row>
    <x:row r="11">
      <x:c r="A11" t="n">
        <x:v>8</x:v>
      </x:c>
      <x:c r="B11" s="28"/>
      <x:c r="C11" s="28"/>
      <x:c r="D11" s="28"/>
      <x:c r="E11" s="28"/>
      <x:c r="F11" s="28"/>
      <x:c r="G11" s="40" t="str">
        <x:f>IF(COUNTA(B11:E11)&lt;4,"Log week",IF(OR(B11&lt;=2,C11&gt;=4,D11="No",E11="No"),"Review volume/recovery","Progress cautiously"))</x:f>
        <x:v>Log week</x:v>
      </x:c>
    </x:row>
    <x:row r="12">
      <x:c r="A12" t="n">
        <x:v>9</x:v>
      </x:c>
      <x:c r="B12" s="28"/>
      <x:c r="C12" s="28"/>
      <x:c r="D12" s="28"/>
      <x:c r="E12" s="28"/>
      <x:c r="F12" s="28"/>
      <x:c r="G12" s="40" t="str">
        <x:f>IF(COUNTA(B12:E12)&lt;4,"Log week",IF(OR(B12&lt;=2,C12&gt;=4,D12="No",E12="No"),"Review volume/recovery","Progress cautiously"))</x:f>
        <x:v>Log week</x:v>
      </x:c>
    </x:row>
    <x:row r="13">
      <x:c r="A13" t="n">
        <x:v>10</x:v>
      </x:c>
      <x:c r="B13" s="28"/>
      <x:c r="C13" s="28"/>
      <x:c r="D13" s="28"/>
      <x:c r="E13" s="28"/>
      <x:c r="F13" s="28"/>
      <x:c r="G13" s="40" t="str">
        <x:f>IF(COUNTA(B13:E13)&lt;4,"Log week",IF(OR(B13&lt;=2,C13&gt;=4,D13="No",E13="No"),"Review volume/recovery","Progress cautiously"))</x:f>
        <x:v>Log week</x:v>
      </x:c>
    </x:row>
    <x:row r="14">
      <x:c r="A14" t="n">
        <x:v>11</x:v>
      </x:c>
      <x:c r="B14" s="28"/>
      <x:c r="C14" s="28"/>
      <x:c r="D14" s="28"/>
      <x:c r="E14" s="28"/>
      <x:c r="F14" s="28"/>
      <x:c r="G14" s="40" t="str">
        <x:f>IF(COUNTA(B14:E14)&lt;4,"Log week",IF(OR(B14&lt;=2,C14&gt;=4,D14="No",E14="No"),"Review volume/recovery","Progress cautiously"))</x:f>
        <x:v>Log week</x:v>
      </x:c>
    </x:row>
    <x:row r="15">
      <x:c r="A15" t="n">
        <x:v>12</x:v>
      </x:c>
      <x:c r="B15" s="28"/>
      <x:c r="C15" s="28"/>
      <x:c r="D15" s="28"/>
      <x:c r="E15" s="28"/>
      <x:c r="F15" s="28"/>
      <x:c r="G15" s="40" t="str">
        <x:f>IF(COUNTA(B15:E15)&lt;4,"Log week",IF(OR(B15&lt;=2,C15&gt;=4,D15="No",E15="No"),"Review volume/recovery","Progress cautiously"))</x:f>
        <x:v>Log week</x:v>
      </x:c>
    </x:row>
  </x:sheetData>
  <x:mergeCells>
    <x:mergeCell ref="A1:G1"/>
  </x:mergeCells>
  <x:dataValidations count="1">
    <x:dataValidation type="list" sqref="D4:E1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9f82a23e474dff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9" hidden="0" customWidth="1"/>
    <x:col min="3" max="3" width="13" hidden="0" customWidth="1"/>
    <x:col min="4" max="4" width="14" hidden="0" customWidth="1"/>
    <x:col min="5" max="5" width="24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34" hidden="0" customWidth="1"/>
  </x:cols>
  <x:sheetData>
    <x:row r="1" ht="30" customHeight="1">
      <x:c r="A1" s="5" t="str">
        <x:v>36-Session Training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35" t="str">
        <x:v>Week</x:v>
      </x:c>
      <x:c r="B3" s="35" t="str">
        <x:v>Day</x:v>
      </x:c>
      <x:c r="C3" s="35" t="str">
        <x:v>Date</x:v>
      </x:c>
      <x:c r="D3" s="35" t="str">
        <x:v>Role</x:v>
      </x:c>
      <x:c r="E3" s="35" t="str">
        <x:v>Exercise</x:v>
      </x:c>
      <x:c r="F3" s="35" t="str">
        <x:v>Load</x:v>
      </x:c>
      <x:c r="G3" s="35" t="str">
        <x:v>Sets</x:v>
      </x:c>
      <x:c r="H3" s="35" t="str">
        <x:v>Reps</x:v>
      </x:c>
      <x:c r="I3" s="35" t="str">
        <x:v>RPE / RIR</x:v>
      </x:c>
      <x:c r="J3" s="35" t="str">
        <x:v>Completed?</x:v>
      </x:c>
      <x:c r="K3" s="35" t="str">
        <x:v>Next Change</x:v>
      </x:c>
      <x:c r="L3" s="35" t="str">
        <x:v>Notes</x:v>
      </x:c>
    </x:row>
    <x:row r="4">
      <x:c r="A4" t="n">
        <x:v>1</x:v>
      </x:c>
      <x:c r="B4" t="n">
        <x:v>1</x:v>
      </x:c>
      <x:c r="C4" s="28"/>
      <x:c r="D4" s="28" t="str">
        <x:v>Volume</x:v>
      </x:c>
      <x:c r="E4" s="28"/>
      <x:c r="F4" s="28"/>
      <x:c r="G4" s="28"/>
      <x:c r="H4" s="28"/>
      <x:c r="I4" s="28"/>
      <x:c r="J4" s="28"/>
      <x:c r="K4" s="28"/>
      <x:c r="L4" s="28"/>
    </x:row>
    <x:row r="5">
      <x:c r="A5" t="n">
        <x:v>1</x:v>
      </x:c>
      <x:c r="B5" t="n">
        <x:v>2</x:v>
      </x:c>
      <x:c r="C5" s="28"/>
      <x:c r="D5" s="28" t="str">
        <x:v>Recovery</x:v>
      </x:c>
      <x:c r="E5" s="28"/>
      <x:c r="F5" s="28"/>
      <x:c r="G5" s="28"/>
      <x:c r="H5" s="28"/>
      <x:c r="I5" s="28"/>
      <x:c r="J5" s="28"/>
      <x:c r="K5" s="28"/>
      <x:c r="L5" s="28"/>
    </x:row>
    <x:row r="6">
      <x:c r="A6" t="n">
        <x:v>1</x:v>
      </x:c>
      <x:c r="B6" t="n">
        <x:v>3</x:v>
      </x:c>
      <x:c r="C6" s="28"/>
      <x:c r="D6" s="28" t="str">
        <x:v>Intensity</x:v>
      </x:c>
      <x:c r="E6" s="28"/>
      <x:c r="F6" s="28"/>
      <x:c r="G6" s="28"/>
      <x:c r="H6" s="28"/>
      <x:c r="I6" s="28"/>
      <x:c r="J6" s="28"/>
      <x:c r="K6" s="28"/>
      <x:c r="L6" s="28"/>
    </x:row>
    <x:row r="7">
      <x:c r="A7" t="n">
        <x:v>2</x:v>
      </x:c>
      <x:c r="B7" t="n">
        <x:v>1</x:v>
      </x:c>
      <x:c r="C7" s="28"/>
      <x:c r="D7" s="28" t="str">
        <x:v>Volume</x:v>
      </x:c>
      <x:c r="E7" s="28"/>
      <x:c r="F7" s="28"/>
      <x:c r="G7" s="28"/>
      <x:c r="H7" s="28"/>
      <x:c r="I7" s="28"/>
      <x:c r="J7" s="28"/>
      <x:c r="K7" s="28"/>
      <x:c r="L7" s="28"/>
    </x:row>
    <x:row r="8">
      <x:c r="A8" t="n">
        <x:v>2</x:v>
      </x:c>
      <x:c r="B8" t="n">
        <x:v>2</x:v>
      </x:c>
      <x:c r="C8" s="28"/>
      <x:c r="D8" s="28" t="str">
        <x:v>Recovery</x:v>
      </x:c>
      <x:c r="E8" s="28"/>
      <x:c r="F8" s="28"/>
      <x:c r="G8" s="28"/>
      <x:c r="H8" s="28"/>
      <x:c r="I8" s="28"/>
      <x:c r="J8" s="28"/>
      <x:c r="K8" s="28"/>
      <x:c r="L8" s="28"/>
    </x:row>
    <x:row r="9">
      <x:c r="A9" t="n">
        <x:v>2</x:v>
      </x:c>
      <x:c r="B9" t="n">
        <x:v>3</x:v>
      </x:c>
      <x:c r="C9" s="28"/>
      <x:c r="D9" s="28" t="str">
        <x:v>Intensity</x:v>
      </x:c>
      <x:c r="E9" s="28"/>
      <x:c r="F9" s="28"/>
      <x:c r="G9" s="28"/>
      <x:c r="H9" s="28"/>
      <x:c r="I9" s="28"/>
      <x:c r="J9" s="28"/>
      <x:c r="K9" s="28"/>
      <x:c r="L9" s="28"/>
    </x:row>
    <x:row r="10">
      <x:c r="A10" t="n">
        <x:v>3</x:v>
      </x:c>
      <x:c r="B10" t="n">
        <x:v>1</x:v>
      </x:c>
      <x:c r="C10" s="28"/>
      <x:c r="D10" s="28" t="str">
        <x:v>Volume</x:v>
      </x:c>
      <x:c r="E10" s="28"/>
      <x:c r="F10" s="28"/>
      <x:c r="G10" s="28"/>
      <x:c r="H10" s="28"/>
      <x:c r="I10" s="28"/>
      <x:c r="J10" s="28"/>
      <x:c r="K10" s="28"/>
      <x:c r="L10" s="28"/>
    </x:row>
    <x:row r="11">
      <x:c r="A11" t="n">
        <x:v>3</x:v>
      </x:c>
      <x:c r="B11" t="n">
        <x:v>2</x:v>
      </x:c>
      <x:c r="C11" s="28"/>
      <x:c r="D11" s="28" t="str">
        <x:v>Recovery</x:v>
      </x:c>
      <x:c r="E11" s="28"/>
      <x:c r="F11" s="28"/>
      <x:c r="G11" s="28"/>
      <x:c r="H11" s="28"/>
      <x:c r="I11" s="28"/>
      <x:c r="J11" s="28"/>
      <x:c r="K11" s="28"/>
      <x:c r="L11" s="28"/>
    </x:row>
    <x:row r="12">
      <x:c r="A12" t="n">
        <x:v>3</x:v>
      </x:c>
      <x:c r="B12" t="n">
        <x:v>3</x:v>
      </x:c>
      <x:c r="C12" s="28"/>
      <x:c r="D12" s="28" t="str">
        <x:v>Intensity</x:v>
      </x:c>
      <x:c r="E12" s="28"/>
      <x:c r="F12" s="28"/>
      <x:c r="G12" s="28"/>
      <x:c r="H12" s="28"/>
      <x:c r="I12" s="28"/>
      <x:c r="J12" s="28"/>
      <x:c r="K12" s="28"/>
      <x:c r="L12" s="28"/>
    </x:row>
    <x:row r="13">
      <x:c r="A13" t="n">
        <x:v>4</x:v>
      </x:c>
      <x:c r="B13" t="n">
        <x:v>1</x:v>
      </x:c>
      <x:c r="C13" s="28"/>
      <x:c r="D13" s="28" t="str">
        <x:v>Volume</x:v>
      </x:c>
      <x:c r="E13" s="28"/>
      <x:c r="F13" s="28"/>
      <x:c r="G13" s="28"/>
      <x:c r="H13" s="28"/>
      <x:c r="I13" s="28"/>
      <x:c r="J13" s="28"/>
      <x:c r="K13" s="28"/>
      <x:c r="L13" s="28"/>
    </x:row>
    <x:row r="14">
      <x:c r="A14" t="n">
        <x:v>4</x:v>
      </x:c>
      <x:c r="B14" t="n">
        <x:v>2</x:v>
      </x:c>
      <x:c r="C14" s="28"/>
      <x:c r="D14" s="28" t="str">
        <x:v>Recovery</x:v>
      </x:c>
      <x:c r="E14" s="28"/>
      <x:c r="F14" s="28"/>
      <x:c r="G14" s="28"/>
      <x:c r="H14" s="28"/>
      <x:c r="I14" s="28"/>
      <x:c r="J14" s="28"/>
      <x:c r="K14" s="28"/>
      <x:c r="L14" s="28"/>
    </x:row>
    <x:row r="15">
      <x:c r="A15" t="n">
        <x:v>4</x:v>
      </x:c>
      <x:c r="B15" t="n">
        <x:v>3</x:v>
      </x:c>
      <x:c r="C15" s="28"/>
      <x:c r="D15" s="28" t="str">
        <x:v>Intensity</x:v>
      </x:c>
      <x:c r="E15" s="28"/>
      <x:c r="F15" s="28"/>
      <x:c r="G15" s="28"/>
      <x:c r="H15" s="28"/>
      <x:c r="I15" s="28"/>
      <x:c r="J15" s="28"/>
      <x:c r="K15" s="28"/>
      <x:c r="L15" s="28"/>
    </x:row>
    <x:row r="16">
      <x:c r="A16" t="n">
        <x:v>5</x:v>
      </x:c>
      <x:c r="B16" t="n">
        <x:v>1</x:v>
      </x:c>
      <x:c r="C16" s="28"/>
      <x:c r="D16" s="28" t="str">
        <x:v>Volume</x:v>
      </x:c>
      <x:c r="E16" s="28"/>
      <x:c r="F16" s="28"/>
      <x:c r="G16" s="28"/>
      <x:c r="H16" s="28"/>
      <x:c r="I16" s="28"/>
      <x:c r="J16" s="28"/>
      <x:c r="K16" s="28"/>
      <x:c r="L16" s="28"/>
    </x:row>
    <x:row r="17">
      <x:c r="A17" t="n">
        <x:v>5</x:v>
      </x:c>
      <x:c r="B17" t="n">
        <x:v>2</x:v>
      </x:c>
      <x:c r="C17" s="28"/>
      <x:c r="D17" s="28" t="str">
        <x:v>Recovery</x:v>
      </x:c>
      <x:c r="E17" s="28"/>
      <x:c r="F17" s="28"/>
      <x:c r="G17" s="28"/>
      <x:c r="H17" s="28"/>
      <x:c r="I17" s="28"/>
      <x:c r="J17" s="28"/>
      <x:c r="K17" s="28"/>
      <x:c r="L17" s="28"/>
    </x:row>
    <x:row r="18">
      <x:c r="A18" t="n">
        <x:v>5</x:v>
      </x:c>
      <x:c r="B18" t="n">
        <x:v>3</x:v>
      </x:c>
      <x:c r="C18" s="28"/>
      <x:c r="D18" s="28" t="str">
        <x:v>Intensity</x:v>
      </x:c>
      <x:c r="E18" s="28"/>
      <x:c r="F18" s="28"/>
      <x:c r="G18" s="28"/>
      <x:c r="H18" s="28"/>
      <x:c r="I18" s="28"/>
      <x:c r="J18" s="28"/>
      <x:c r="K18" s="28"/>
      <x:c r="L18" s="28"/>
    </x:row>
    <x:row r="19">
      <x:c r="A19" t="n">
        <x:v>6</x:v>
      </x:c>
      <x:c r="B19" t="n">
        <x:v>1</x:v>
      </x:c>
      <x:c r="C19" s="28"/>
      <x:c r="D19" s="28" t="str">
        <x:v>Volume</x:v>
      </x:c>
      <x:c r="E19" s="28"/>
      <x:c r="F19" s="28"/>
      <x:c r="G19" s="28"/>
      <x:c r="H19" s="28"/>
      <x:c r="I19" s="28"/>
      <x:c r="J19" s="28"/>
      <x:c r="K19" s="28"/>
      <x:c r="L19" s="28"/>
    </x:row>
    <x:row r="20">
      <x:c r="A20" t="n">
        <x:v>6</x:v>
      </x:c>
      <x:c r="B20" t="n">
        <x:v>2</x:v>
      </x:c>
      <x:c r="C20" s="28"/>
      <x:c r="D20" s="28" t="str">
        <x:v>Recovery</x:v>
      </x:c>
      <x:c r="E20" s="28"/>
      <x:c r="F20" s="28"/>
      <x:c r="G20" s="28"/>
      <x:c r="H20" s="28"/>
      <x:c r="I20" s="28"/>
      <x:c r="J20" s="28"/>
      <x:c r="K20" s="28"/>
      <x:c r="L20" s="28"/>
    </x:row>
    <x:row r="21">
      <x:c r="A21" t="n">
        <x:v>6</x:v>
      </x:c>
      <x:c r="B21" t="n">
        <x:v>3</x:v>
      </x:c>
      <x:c r="C21" s="28"/>
      <x:c r="D21" s="28" t="str">
        <x:v>Intensity</x:v>
      </x:c>
      <x:c r="E21" s="28"/>
      <x:c r="F21" s="28"/>
      <x:c r="G21" s="28"/>
      <x:c r="H21" s="28"/>
      <x:c r="I21" s="28"/>
      <x:c r="J21" s="28"/>
      <x:c r="K21" s="28"/>
      <x:c r="L21" s="28"/>
    </x:row>
    <x:row r="22">
      <x:c r="A22" t="n">
        <x:v>7</x:v>
      </x:c>
      <x:c r="B22" t="n">
        <x:v>1</x:v>
      </x:c>
      <x:c r="C22" s="28"/>
      <x:c r="D22" s="28" t="str">
        <x:v>Volume</x:v>
      </x:c>
      <x:c r="E22" s="28"/>
      <x:c r="F22" s="28"/>
      <x:c r="G22" s="28"/>
      <x:c r="H22" s="28"/>
      <x:c r="I22" s="28"/>
      <x:c r="J22" s="28"/>
      <x:c r="K22" s="28"/>
      <x:c r="L22" s="28"/>
    </x:row>
    <x:row r="23">
      <x:c r="A23" t="n">
        <x:v>7</x:v>
      </x:c>
      <x:c r="B23" t="n">
        <x:v>2</x:v>
      </x:c>
      <x:c r="C23" s="28"/>
      <x:c r="D23" s="28" t="str">
        <x:v>Recovery</x:v>
      </x:c>
      <x:c r="E23" s="28"/>
      <x:c r="F23" s="28"/>
      <x:c r="G23" s="28"/>
      <x:c r="H23" s="28"/>
      <x:c r="I23" s="28"/>
      <x:c r="J23" s="28"/>
      <x:c r="K23" s="28"/>
      <x:c r="L23" s="28"/>
    </x:row>
    <x:row r="24">
      <x:c r="A24" t="n">
        <x:v>7</x:v>
      </x:c>
      <x:c r="B24" t="n">
        <x:v>3</x:v>
      </x:c>
      <x:c r="C24" s="28"/>
      <x:c r="D24" s="28" t="str">
        <x:v>Intensity</x:v>
      </x:c>
      <x:c r="E24" s="28"/>
      <x:c r="F24" s="28"/>
      <x:c r="G24" s="28"/>
      <x:c r="H24" s="28"/>
      <x:c r="I24" s="28"/>
      <x:c r="J24" s="28"/>
      <x:c r="K24" s="28"/>
      <x:c r="L24" s="28"/>
    </x:row>
    <x:row r="25">
      <x:c r="A25" t="n">
        <x:v>8</x:v>
      </x:c>
      <x:c r="B25" t="n">
        <x:v>1</x:v>
      </x:c>
      <x:c r="C25" s="28"/>
      <x:c r="D25" s="28" t="str">
        <x:v>Volume</x:v>
      </x:c>
      <x:c r="E25" s="28"/>
      <x:c r="F25" s="28"/>
      <x:c r="G25" s="28"/>
      <x:c r="H25" s="28"/>
      <x:c r="I25" s="28"/>
      <x:c r="J25" s="28"/>
      <x:c r="K25" s="28"/>
      <x:c r="L25" s="28"/>
    </x:row>
    <x:row r="26">
      <x:c r="A26" t="n">
        <x:v>8</x:v>
      </x:c>
      <x:c r="B26" t="n">
        <x:v>2</x:v>
      </x:c>
      <x:c r="C26" s="28"/>
      <x:c r="D26" s="28" t="str">
        <x:v>Recovery</x:v>
      </x:c>
      <x:c r="E26" s="28"/>
      <x:c r="F26" s="28"/>
      <x:c r="G26" s="28"/>
      <x:c r="H26" s="28"/>
      <x:c r="I26" s="28"/>
      <x:c r="J26" s="28"/>
      <x:c r="K26" s="28"/>
      <x:c r="L26" s="28"/>
    </x:row>
    <x:row r="27">
      <x:c r="A27" t="n">
        <x:v>8</x:v>
      </x:c>
      <x:c r="B27" t="n">
        <x:v>3</x:v>
      </x:c>
      <x:c r="C27" s="28"/>
      <x:c r="D27" s="28" t="str">
        <x:v>Intensity</x:v>
      </x:c>
      <x:c r="E27" s="28"/>
      <x:c r="F27" s="28"/>
      <x:c r="G27" s="28"/>
      <x:c r="H27" s="28"/>
      <x:c r="I27" s="28"/>
      <x:c r="J27" s="28"/>
      <x:c r="K27" s="28"/>
      <x:c r="L27" s="28"/>
    </x:row>
    <x:row r="28">
      <x:c r="A28" t="n">
        <x:v>9</x:v>
      </x:c>
      <x:c r="B28" t="n">
        <x:v>1</x:v>
      </x:c>
      <x:c r="C28" s="28"/>
      <x:c r="D28" s="28" t="str">
        <x:v>Volume</x:v>
      </x:c>
      <x:c r="E28" s="28"/>
      <x:c r="F28" s="28"/>
      <x:c r="G28" s="28"/>
      <x:c r="H28" s="28"/>
      <x:c r="I28" s="28"/>
      <x:c r="J28" s="28"/>
      <x:c r="K28" s="28"/>
      <x:c r="L28" s="28"/>
    </x:row>
    <x:row r="29">
      <x:c r="A29" t="n">
        <x:v>9</x:v>
      </x:c>
      <x:c r="B29" t="n">
        <x:v>2</x:v>
      </x:c>
      <x:c r="C29" s="28"/>
      <x:c r="D29" s="28" t="str">
        <x:v>Recovery</x:v>
      </x:c>
      <x:c r="E29" s="28"/>
      <x:c r="F29" s="28"/>
      <x:c r="G29" s="28"/>
      <x:c r="H29" s="28"/>
      <x:c r="I29" s="28"/>
      <x:c r="J29" s="28"/>
      <x:c r="K29" s="28"/>
      <x:c r="L29" s="28"/>
    </x:row>
    <x:row r="30">
      <x:c r="A30" t="n">
        <x:v>9</x:v>
      </x:c>
      <x:c r="B30" t="n">
        <x:v>3</x:v>
      </x:c>
      <x:c r="C30" s="28"/>
      <x:c r="D30" s="28" t="str">
        <x:v>Intensity</x:v>
      </x:c>
      <x:c r="E30" s="28"/>
      <x:c r="F30" s="28"/>
      <x:c r="G30" s="28"/>
      <x:c r="H30" s="28"/>
      <x:c r="I30" s="28"/>
      <x:c r="J30" s="28"/>
      <x:c r="K30" s="28"/>
      <x:c r="L30" s="28"/>
    </x:row>
    <x:row r="31">
      <x:c r="A31" t="n">
        <x:v>10</x:v>
      </x:c>
      <x:c r="B31" t="n">
        <x:v>1</x:v>
      </x:c>
      <x:c r="C31" s="28"/>
      <x:c r="D31" s="28" t="str">
        <x:v>Volume</x:v>
      </x:c>
      <x:c r="E31" s="28"/>
      <x:c r="F31" s="28"/>
      <x:c r="G31" s="28"/>
      <x:c r="H31" s="28"/>
      <x:c r="I31" s="28"/>
      <x:c r="J31" s="28"/>
      <x:c r="K31" s="28"/>
      <x:c r="L31" s="28"/>
    </x:row>
    <x:row r="32">
      <x:c r="A32" t="n">
        <x:v>10</x:v>
      </x:c>
      <x:c r="B32" t="n">
        <x:v>2</x:v>
      </x:c>
      <x:c r="C32" s="28"/>
      <x:c r="D32" s="28" t="str">
        <x:v>Recovery</x:v>
      </x:c>
      <x:c r="E32" s="28"/>
      <x:c r="F32" s="28"/>
      <x:c r="G32" s="28"/>
      <x:c r="H32" s="28"/>
      <x:c r="I32" s="28"/>
      <x:c r="J32" s="28"/>
      <x:c r="K32" s="28"/>
      <x:c r="L32" s="28"/>
    </x:row>
    <x:row r="33">
      <x:c r="A33" t="n">
        <x:v>10</x:v>
      </x:c>
      <x:c r="B33" t="n">
        <x:v>3</x:v>
      </x:c>
      <x:c r="C33" s="28"/>
      <x:c r="D33" s="28" t="str">
        <x:v>Intensity</x:v>
      </x:c>
      <x:c r="E33" s="28"/>
      <x:c r="F33" s="28"/>
      <x:c r="G33" s="28"/>
      <x:c r="H33" s="28"/>
      <x:c r="I33" s="28"/>
      <x:c r="J33" s="28"/>
      <x:c r="K33" s="28"/>
      <x:c r="L33" s="28"/>
    </x:row>
    <x:row r="34">
      <x:c r="A34" t="n">
        <x:v>11</x:v>
      </x:c>
      <x:c r="B34" t="n">
        <x:v>1</x:v>
      </x:c>
      <x:c r="C34" s="28"/>
      <x:c r="D34" s="28" t="str">
        <x:v>Volume</x:v>
      </x:c>
      <x:c r="E34" s="28"/>
      <x:c r="F34" s="28"/>
      <x:c r="G34" s="28"/>
      <x:c r="H34" s="28"/>
      <x:c r="I34" s="28"/>
      <x:c r="J34" s="28"/>
      <x:c r="K34" s="28"/>
      <x:c r="L34" s="28"/>
    </x:row>
    <x:row r="35">
      <x:c r="A35" t="n">
        <x:v>11</x:v>
      </x:c>
      <x:c r="B35" t="n">
        <x:v>2</x:v>
      </x:c>
      <x:c r="C35" s="28"/>
      <x:c r="D35" s="28" t="str">
        <x:v>Recovery</x:v>
      </x:c>
      <x:c r="E35" s="28"/>
      <x:c r="F35" s="28"/>
      <x:c r="G35" s="28"/>
      <x:c r="H35" s="28"/>
      <x:c r="I35" s="28"/>
      <x:c r="J35" s="28"/>
      <x:c r="K35" s="28"/>
      <x:c r="L35" s="28"/>
    </x:row>
    <x:row r="36">
      <x:c r="A36" t="n">
        <x:v>11</x:v>
      </x:c>
      <x:c r="B36" t="n">
        <x:v>3</x:v>
      </x:c>
      <x:c r="C36" s="28"/>
      <x:c r="D36" s="28" t="str">
        <x:v>Intensity</x:v>
      </x:c>
      <x:c r="E36" s="28"/>
      <x:c r="F36" s="28"/>
      <x:c r="G36" s="28"/>
      <x:c r="H36" s="28"/>
      <x:c r="I36" s="28"/>
      <x:c r="J36" s="28"/>
      <x:c r="K36" s="28"/>
      <x:c r="L36" s="28"/>
    </x:row>
    <x:row r="37">
      <x:c r="A37" t="n">
        <x:v>12</x:v>
      </x:c>
      <x:c r="B37" t="n">
        <x:v>1</x:v>
      </x:c>
      <x:c r="C37" s="28"/>
      <x:c r="D37" s="28" t="str">
        <x:v>Volume</x:v>
      </x:c>
      <x:c r="E37" s="28"/>
      <x:c r="F37" s="28"/>
      <x:c r="G37" s="28"/>
      <x:c r="H37" s="28"/>
      <x:c r="I37" s="28"/>
      <x:c r="J37" s="28"/>
      <x:c r="K37" s="28"/>
      <x:c r="L37" s="28"/>
    </x:row>
    <x:row r="38">
      <x:c r="A38" t="n">
        <x:v>12</x:v>
      </x:c>
      <x:c r="B38" t="n">
        <x:v>2</x:v>
      </x:c>
      <x:c r="C38" s="28"/>
      <x:c r="D38" s="28" t="str">
        <x:v>Recovery</x:v>
      </x:c>
      <x:c r="E38" s="28"/>
      <x:c r="F38" s="28"/>
      <x:c r="G38" s="28"/>
      <x:c r="H38" s="28"/>
      <x:c r="I38" s="28"/>
      <x:c r="J38" s="28"/>
      <x:c r="K38" s="28"/>
      <x:c r="L38" s="28"/>
    </x:row>
    <x:row r="39">
      <x:c r="A39" t="n">
        <x:v>12</x:v>
      </x:c>
      <x:c r="B39" t="n">
        <x:v>3</x:v>
      </x:c>
      <x:c r="C39" s="28"/>
      <x:c r="D39" s="28" t="str">
        <x:v>Intensity</x:v>
      </x:c>
      <x:c r="E39" s="28"/>
      <x:c r="F39" s="28"/>
      <x:c r="G39" s="28"/>
      <x:c r="H39" s="28"/>
      <x:c r="I39" s="28"/>
      <x:c r="J39" s="28"/>
      <x:c r="K39" s="28"/>
      <x:c r="L39" s="28"/>
    </x:row>
  </x:sheetData>
  <x:mergeCells>
    <x:mergeCell ref="A1:L1"/>
  </x:mergeCells>
  <x:dataValidations count="1">
    <x:dataValidation type="list" sqref="J4:J39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b09f30338541b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</x:cols>
  <x:sheetData>
    <x:row r="1" ht="30" customHeight="1">
      <x:c r="A1" s="5" t="str">
        <x:v>Planned Weekly Intensity Loads</x:v>
      </x:c>
      <x:c r="B1" s="5"/>
      <x:c r="C1" s="5"/>
      <x:c r="D1" s="5"/>
      <x:c r="E1" s="5"/>
      <x:c r="F1" s="5"/>
    </x:row>
    <x:row r="3">
      <x:c r="A3" s="35" t="str">
        <x:v>Week</x:v>
      </x:c>
      <x:c r="B3" s="35" t="str">
        <x:v>Squat</x:v>
      </x:c>
      <x:c r="C3" s="35" t="str">
        <x:v>Bench</x:v>
      </x:c>
      <x:c r="D3" s="35" t="str">
        <x:v>Press</x:v>
      </x:c>
      <x:c r="E3" s="35" t="str">
        <x:v>Deadlift</x:v>
      </x:c>
    </x:row>
    <x:row r="4">
      <x:c r="A4" t="n">
        <x:v>1</x:v>
      </x:c>
      <x:c r="B4" s="40" t="n">
        <x:f>IF('Weekly Plan'!E4="","",'Weekly Plan'!E4)</x:f>
        <x:v>255</x:v>
      </x:c>
      <x:c r="C4" s="40" t="n">
        <x:f>IF('Weekly Plan'!H4="","",'Weekly Plan'!H4)</x:f>
        <x:v>165</x:v>
      </x:c>
      <x:c r="D4" s="40" t="str">
        <x:f>IF('Weekly Plan'!K4="","",'Weekly Plan'!K4)</x:f>
      </x:c>
      <x:c r="E4" s="40" t="n">
        <x:f>IF('Weekly Plan'!L4="","",'Weekly Plan'!L4)</x:f>
        <x:v>275</x:v>
      </x:c>
    </x:row>
    <x:row r="5">
      <x:c r="A5" t="n">
        <x:v>2</x:v>
      </x:c>
      <x:c r="B5" s="40" t="n">
        <x:f>IF('Weekly Plan'!E5="","",'Weekly Plan'!E5)</x:f>
        <x:v>260</x:v>
      </x:c>
      <x:c r="C5" s="40" t="str">
        <x:f>IF('Weekly Plan'!H5="","",'Weekly Plan'!H5)</x:f>
      </x:c>
      <x:c r="D5" s="40" t="n">
        <x:f>IF('Weekly Plan'!K5="","",'Weekly Plan'!K5)</x:f>
        <x:v>105</x:v>
      </x:c>
      <x:c r="E5" s="40" t="n">
        <x:f>IF('Weekly Plan'!L5="","",'Weekly Plan'!L5)</x:f>
        <x:v>280</x:v>
      </x:c>
    </x:row>
    <x:row r="6">
      <x:c r="A6" t="n">
        <x:v>3</x:v>
      </x:c>
      <x:c r="B6" s="40" t="n">
        <x:f>IF('Weekly Plan'!E6="","",'Weekly Plan'!E6)</x:f>
        <x:v>265</x:v>
      </x:c>
      <x:c r="C6" s="40" t="n">
        <x:f>IF('Weekly Plan'!H6="","",'Weekly Plan'!H6)</x:f>
        <x:v>170</x:v>
      </x:c>
      <x:c r="D6" s="40" t="str">
        <x:f>IF('Weekly Plan'!K6="","",'Weekly Plan'!K6)</x:f>
      </x:c>
      <x:c r="E6" s="40" t="n">
        <x:f>IF('Weekly Plan'!L6="","",'Weekly Plan'!L6)</x:f>
        <x:v>285</x:v>
      </x:c>
    </x:row>
    <x:row r="7">
      <x:c r="A7" t="n">
        <x:v>4</x:v>
      </x:c>
      <x:c r="B7" s="40" t="n">
        <x:f>IF('Weekly Plan'!E7="","",'Weekly Plan'!E7)</x:f>
        <x:v>270</x:v>
      </x:c>
      <x:c r="C7" s="40" t="str">
        <x:f>IF('Weekly Plan'!H7="","",'Weekly Plan'!H7)</x:f>
      </x:c>
      <x:c r="D7" s="40" t="n">
        <x:f>IF('Weekly Plan'!K7="","",'Weekly Plan'!K7)</x:f>
        <x:v>110</x:v>
      </x:c>
      <x:c r="E7" s="40" t="n">
        <x:f>IF('Weekly Plan'!L7="","",'Weekly Plan'!L7)</x:f>
        <x:v>290</x:v>
      </x:c>
    </x:row>
    <x:row r="8">
      <x:c r="A8" t="n">
        <x:v>5</x:v>
      </x:c>
      <x:c r="B8" s="40" t="n">
        <x:f>IF('Weekly Plan'!E8="","",'Weekly Plan'!E8)</x:f>
        <x:v>275</x:v>
      </x:c>
      <x:c r="C8" s="40" t="n">
        <x:f>IF('Weekly Plan'!H8="","",'Weekly Plan'!H8)</x:f>
        <x:v>175</x:v>
      </x:c>
      <x:c r="D8" s="40" t="str">
        <x:f>IF('Weekly Plan'!K8="","",'Weekly Plan'!K8)</x:f>
      </x:c>
      <x:c r="E8" s="40" t="n">
        <x:f>IF('Weekly Plan'!L8="","",'Weekly Plan'!L8)</x:f>
        <x:v>295</x:v>
      </x:c>
    </x:row>
    <x:row r="9">
      <x:c r="A9" t="n">
        <x:v>6</x:v>
      </x:c>
      <x:c r="B9" s="40" t="n">
        <x:f>IF('Weekly Plan'!E9="","",'Weekly Plan'!E9)</x:f>
        <x:v>280</x:v>
      </x:c>
      <x:c r="C9" s="40" t="str">
        <x:f>IF('Weekly Plan'!H9="","",'Weekly Plan'!H9)</x:f>
      </x:c>
      <x:c r="D9" s="40" t="n">
        <x:f>IF('Weekly Plan'!K9="","",'Weekly Plan'!K9)</x:f>
        <x:v>115</x:v>
      </x:c>
      <x:c r="E9" s="40" t="n">
        <x:f>IF('Weekly Plan'!L9="","",'Weekly Plan'!L9)</x:f>
        <x:v>300</x:v>
      </x:c>
    </x:row>
    <x:row r="10">
      <x:c r="A10" t="n">
        <x:v>7</x:v>
      </x:c>
      <x:c r="B10" s="40" t="n">
        <x:f>IF('Weekly Plan'!E10="","",'Weekly Plan'!E10)</x:f>
        <x:v>285</x:v>
      </x:c>
      <x:c r="C10" s="40" t="n">
        <x:f>IF('Weekly Plan'!H10="","",'Weekly Plan'!H10)</x:f>
        <x:v>180</x:v>
      </x:c>
      <x:c r="D10" s="40" t="str">
        <x:f>IF('Weekly Plan'!K10="","",'Weekly Plan'!K10)</x:f>
      </x:c>
      <x:c r="E10" s="40" t="n">
        <x:f>IF('Weekly Plan'!L10="","",'Weekly Plan'!L10)</x:f>
        <x:v>305</x:v>
      </x:c>
    </x:row>
    <x:row r="11">
      <x:c r="A11" t="n">
        <x:v>8</x:v>
      </x:c>
      <x:c r="B11" s="40" t="n">
        <x:f>IF('Weekly Plan'!E11="","",'Weekly Plan'!E11)</x:f>
        <x:v>290</x:v>
      </x:c>
      <x:c r="C11" s="40" t="str">
        <x:f>IF('Weekly Plan'!H11="","",'Weekly Plan'!H11)</x:f>
      </x:c>
      <x:c r="D11" s="40" t="n">
        <x:f>IF('Weekly Plan'!K11="","",'Weekly Plan'!K11)</x:f>
        <x:v>120</x:v>
      </x:c>
      <x:c r="E11" s="40" t="n">
        <x:f>IF('Weekly Plan'!L11="","",'Weekly Plan'!L11)</x:f>
        <x:v>310</x:v>
      </x:c>
    </x:row>
    <x:row r="12">
      <x:c r="A12" t="n">
        <x:v>9</x:v>
      </x:c>
      <x:c r="B12" s="40" t="n">
        <x:f>IF('Weekly Plan'!E12="","",'Weekly Plan'!E12)</x:f>
        <x:v>295</x:v>
      </x:c>
      <x:c r="C12" s="40" t="n">
        <x:f>IF('Weekly Plan'!H12="","",'Weekly Plan'!H12)</x:f>
        <x:v>185</x:v>
      </x:c>
      <x:c r="D12" s="40" t="str">
        <x:f>IF('Weekly Plan'!K12="","",'Weekly Plan'!K12)</x:f>
      </x:c>
      <x:c r="E12" s="40" t="n">
        <x:f>IF('Weekly Plan'!L12="","",'Weekly Plan'!L12)</x:f>
        <x:v>315</x:v>
      </x:c>
    </x:row>
    <x:row r="13">
      <x:c r="A13" t="n">
        <x:v>10</x:v>
      </x:c>
      <x:c r="B13" s="40" t="n">
        <x:f>IF('Weekly Plan'!E13="","",'Weekly Plan'!E13)</x:f>
        <x:v>300</x:v>
      </x:c>
      <x:c r="C13" s="40" t="str">
        <x:f>IF('Weekly Plan'!H13="","",'Weekly Plan'!H13)</x:f>
      </x:c>
      <x:c r="D13" s="40" t="n">
        <x:f>IF('Weekly Plan'!K13="","",'Weekly Plan'!K13)</x:f>
        <x:v>125</x:v>
      </x:c>
      <x:c r="E13" s="40" t="n">
        <x:f>IF('Weekly Plan'!L13="","",'Weekly Plan'!L13)</x:f>
        <x:v>320</x:v>
      </x:c>
    </x:row>
    <x:row r="14">
      <x:c r="A14" t="n">
        <x:v>11</x:v>
      </x:c>
      <x:c r="B14" s="40" t="n">
        <x:f>IF('Weekly Plan'!E14="","",'Weekly Plan'!E14)</x:f>
        <x:v>305</x:v>
      </x:c>
      <x:c r="C14" s="40" t="n">
        <x:f>IF('Weekly Plan'!H14="","",'Weekly Plan'!H14)</x:f>
        <x:v>190</x:v>
      </x:c>
      <x:c r="D14" s="40" t="str">
        <x:f>IF('Weekly Plan'!K14="","",'Weekly Plan'!K14)</x:f>
      </x:c>
      <x:c r="E14" s="40" t="n">
        <x:f>IF('Weekly Plan'!L14="","",'Weekly Plan'!L14)</x:f>
        <x:v>325</x:v>
      </x:c>
    </x:row>
    <x:row r="15">
      <x:c r="A15" t="n">
        <x:v>12</x:v>
      </x:c>
      <x:c r="B15" s="40" t="n">
        <x:f>IF('Weekly Plan'!E15="","",'Weekly Plan'!E15)</x:f>
        <x:v>310</x:v>
      </x:c>
      <x:c r="C15" s="40" t="str">
        <x:f>IF('Weekly Plan'!H15="","",'Weekly Plan'!H15)</x:f>
      </x:c>
      <x:c r="D15" s="40" t="n">
        <x:f>IF('Weekly Plan'!K15="","",'Weekly Plan'!K15)</x:f>
        <x:v>130</x:v>
      </x:c>
      <x:c r="E15" s="40" t="n">
        <x:f>IF('Weekly Plan'!L15="","",'Weekly Plan'!L15)</x:f>
        <x:v>330</x:v>
      </x:c>
    </x:row>
  </x:sheetData>
  <x:mergeCells>
    <x:mergeCell ref="A1:F1"/>
  </x:mergeCells>
  <x:pageMargins left="0.7" right="0.7" top="0.75" bottom="0.75" header="0.3" footer="0.3"/>
  <x:drawing xmlns:r="http://schemas.openxmlformats.org/officeDocument/2006/relationships" r:id="Ree10b57cbb994d6b"/>
</x:worksheet>
</file>